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5" i="2"/>
  <c r="E100" l="1"/>
  <c r="E92" s="1"/>
  <c r="E49"/>
  <c r="F18" i="3"/>
  <c r="D19"/>
  <c r="D18" s="1"/>
  <c r="D12" s="1"/>
  <c r="D22"/>
  <c r="D23"/>
  <c r="D165" i="2"/>
  <c r="E161"/>
  <c r="E149"/>
  <c r="E112"/>
  <c r="E113"/>
  <c r="E114"/>
  <c r="E115"/>
  <c r="E78"/>
  <c r="E77"/>
  <c r="E29"/>
  <c r="E25"/>
  <c r="E24"/>
  <c r="E23"/>
  <c r="D101"/>
  <c r="D115"/>
  <c r="D116"/>
  <c r="D117"/>
  <c r="D118"/>
  <c r="D16"/>
  <c r="D47"/>
  <c r="D48"/>
  <c r="D49"/>
  <c r="D107"/>
  <c r="D114"/>
  <c r="D113" s="1"/>
  <c r="D112" s="1"/>
  <c r="D100" s="1"/>
  <c r="D92" s="1"/>
  <c r="D15" s="1"/>
  <c r="D108"/>
  <c r="D109"/>
  <c r="D110"/>
  <c r="D111"/>
  <c r="D54"/>
  <c r="D55"/>
  <c r="D56"/>
  <c r="E26" i="1"/>
  <c r="E25"/>
  <c r="E42"/>
  <c r="E43"/>
  <c r="E48"/>
  <c r="E56"/>
  <c r="E70"/>
  <c r="E77"/>
  <c r="E78"/>
  <c r="E160" i="2" l="1"/>
  <c r="E159" s="1"/>
  <c r="E158" s="1"/>
  <c r="E157" s="1"/>
  <c r="E156" s="1"/>
  <c r="E155" s="1"/>
  <c r="E154" s="1"/>
  <c r="E148" l="1"/>
  <c r="E147" s="1"/>
  <c r="E146" s="1"/>
  <c r="E145" s="1"/>
  <c r="E144" s="1"/>
  <c r="E143" s="1"/>
  <c r="E142" s="1"/>
  <c r="E141"/>
  <c r="E140" s="1"/>
  <c r="E139" s="1"/>
  <c r="E138" s="1"/>
  <c r="E137" s="1"/>
  <c r="E136" s="1"/>
  <c r="E135" s="1"/>
  <c r="E134" s="1"/>
  <c r="E106"/>
  <c r="E105" s="1"/>
  <c r="E104" s="1"/>
  <c r="E103" s="1"/>
  <c r="E102" s="1"/>
  <c r="E101" s="1"/>
  <c r="E76"/>
  <c r="E75" s="1"/>
  <c r="E48"/>
  <c r="E47" s="1"/>
  <c r="E66"/>
  <c r="E67"/>
  <c r="E28" i="1"/>
  <c r="E24"/>
  <c r="E23" s="1"/>
  <c r="E22" s="1"/>
  <c r="E30"/>
  <c r="E22" i="2" l="1"/>
  <c r="E74"/>
  <c r="E73" s="1"/>
  <c r="E72" s="1"/>
  <c r="E71" s="1"/>
  <c r="E70" s="1"/>
  <c r="E29" i="1"/>
  <c r="E31"/>
  <c r="E32"/>
  <c r="E45"/>
  <c r="E46"/>
  <c r="E47"/>
  <c r="E55"/>
  <c r="E54" s="1"/>
  <c r="E53" s="1"/>
  <c r="E69" l="1"/>
  <c r="E68" s="1"/>
  <c r="E71"/>
  <c r="E72"/>
  <c r="E74"/>
  <c r="E76"/>
  <c r="F163" i="2"/>
  <c r="E67" i="1" l="1"/>
  <c r="E66" s="1"/>
  <c r="E20" i="3"/>
  <c r="E31" i="2"/>
  <c r="E30" s="1"/>
  <c r="F30" s="1"/>
  <c r="E28"/>
  <c r="F28" s="1"/>
  <c r="E21"/>
  <c r="F21" s="1"/>
  <c r="D13"/>
  <c r="F67" i="1"/>
  <c r="E41"/>
  <c r="E40" s="1"/>
  <c r="E39" s="1"/>
  <c r="F24"/>
  <c r="E44"/>
  <c r="F48"/>
  <c r="F22"/>
  <c r="F23"/>
  <c r="F25"/>
  <c r="F26"/>
  <c r="F27"/>
  <c r="F28"/>
  <c r="F29"/>
  <c r="F30"/>
  <c r="F31"/>
  <c r="F32"/>
  <c r="F33"/>
  <c r="F34"/>
  <c r="F35"/>
  <c r="F36"/>
  <c r="F37"/>
  <c r="F38"/>
  <c r="F42"/>
  <c r="F43"/>
  <c r="F45"/>
  <c r="F46"/>
  <c r="F47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8"/>
  <c r="F69"/>
  <c r="F70"/>
  <c r="F71"/>
  <c r="F72"/>
  <c r="F73"/>
  <c r="F74"/>
  <c r="F75"/>
  <c r="F76"/>
  <c r="F77"/>
  <c r="F78"/>
  <c r="F22" i="2"/>
  <c r="F23"/>
  <c r="F24"/>
  <c r="F25"/>
  <c r="F29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E26" l="1"/>
  <c r="F26" s="1"/>
  <c r="F44" i="1"/>
  <c r="E21"/>
  <c r="F31" i="2"/>
  <c r="E27"/>
  <c r="F27" s="1"/>
  <c r="E20"/>
  <c r="F41" i="1"/>
  <c r="F40"/>
  <c r="E17" i="2" l="1"/>
  <c r="E16"/>
  <c r="E19"/>
  <c r="F20"/>
  <c r="F39" i="1"/>
  <c r="E18" i="2" l="1"/>
  <c r="F19"/>
  <c r="E19" i="1"/>
  <c r="F21"/>
  <c r="F18" i="2" l="1"/>
  <c r="F19" i="1"/>
  <c r="F17" i="2" l="1"/>
  <c r="F16" l="1"/>
  <c r="E13" l="1"/>
  <c r="E23" i="3" s="1"/>
  <c r="E22" s="1"/>
  <c r="E19" s="1"/>
  <c r="E18" s="1"/>
  <c r="E12" s="1"/>
  <c r="F15" i="2"/>
  <c r="F13" l="1"/>
  <c r="E165"/>
</calcChain>
</file>

<file path=xl/sharedStrings.xml><?xml version="1.0" encoding="utf-8"?>
<sst xmlns="http://schemas.openxmlformats.org/spreadsheetml/2006/main" count="771" uniqueCount="435">
  <si>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</si>
  <si>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</si>
  <si>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</si>
  <si>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</si>
  <si>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</si>
  <si>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</si>
  <si>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</si>
  <si>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</si>
  <si>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</si>
  <si>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</si>
  <si>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</si>
  <si>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</si>
  <si>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</si>
  <si>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Саркеловского сельского поселения</t>
  </si>
  <si>
    <t>ППО Саркеловского сельского поселения Цимлянского района</t>
  </si>
  <si>
    <t>Периодичность: годовая</t>
  </si>
  <si>
    <t>Единица измерения: руб.</t>
  </si>
  <si>
    <t>79230720</t>
  </si>
  <si>
    <t>951</t>
  </si>
  <si>
    <t>60657444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</si>
  <si>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</si>
  <si>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</si>
  <si>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</si>
  <si>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</si>
  <si>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</si>
  <si>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</si>
  <si>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</si>
  <si>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</si>
  <si>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</si>
  <si>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</si>
  <si>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</si>
  <si>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</si>
  <si>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</si>
  <si>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</si>
  <si>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</si>
  <si>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</si>
  <si>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</si>
  <si>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</si>
  <si>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</si>
  <si>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</si>
  <si>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</si>
  <si>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</si>
  <si>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</si>
  <si>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</si>
  <si>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</si>
  <si>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</si>
  <si>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</si>
  <si>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</si>
  <si>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</si>
  <si>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</si>
  <si>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</si>
  <si>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</si>
  <si>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</si>
  <si>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</si>
  <si>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</si>
  <si>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</si>
  <si>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</si>
  <si>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</si>
  <si>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</si>
  <si>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</si>
  <si>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</si>
  <si>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</si>
  <si>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</si>
  <si>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</si>
  <si>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</si>
  <si>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</si>
  <si>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</si>
  <si>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</si>
  <si>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</si>
  <si>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</si>
  <si>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</si>
  <si>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</si>
  <si>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</si>
  <si>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</si>
  <si>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</si>
  <si>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</si>
  <si>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</si>
  <si>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</si>
  <si>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</si>
  <si>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</si>
  <si>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</si>
  <si>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</si>
  <si>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</si>
  <si>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</si>
  <si>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</si>
  <si>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</si>
  <si>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</si>
  <si>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</si>
  <si>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</si>
  <si>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</si>
  <si>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</si>
  <si>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</si>
  <si>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</si>
  <si>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</si>
  <si>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</si>
  <si>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</si>
  <si>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</si>
  <si>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</si>
  <si>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</si>
  <si>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</si>
  <si>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</si>
  <si>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</si>
  <si>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</si>
  <si>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</si>
  <si>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</si>
  <si>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</si>
  <si>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</si>
  <si>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</si>
  <si>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</si>
  <si>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</si>
  <si>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</si>
  <si>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</si>
  <si>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</si>
  <si>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</si>
  <si>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</si>
  <si>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</si>
  <si>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</si>
  <si>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</si>
  <si>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</si>
  <si>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</si>
  <si>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</si>
  <si>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</si>
  <si>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</si>
  <si>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</si>
  <si>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</si>
  <si>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</si>
  <si>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</si>
  <si>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</si>
  <si>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</si>
  <si>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</si>
  <si>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</si>
  <si>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</si>
  <si>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</si>
  <si>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</si>
  <si>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</si>
  <si>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</si>
  <si>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</si>
  <si>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</si>
  <si>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</si>
  <si>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</si>
  <si>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</si>
  <si>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</si>
  <si>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</si>
  <si>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</si>
  <si>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</si>
  <si>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</si>
  <si>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</si>
  <si>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</si>
  <si>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</si>
  <si>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</si>
  <si>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</si>
  <si>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</si>
  <si>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</si>
  <si>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САРКЕЛОВСКОГО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</si>
  <si>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</si>
  <si>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</si>
  <si>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</si>
  <si>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</si>
  <si>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</si>
  <si>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Саркеловского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</si>
  <si>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</si>
  <si>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</si>
  <si>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</si>
  <si>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</si>
  <si>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</si>
  <si>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</si>
  <si>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</si>
  <si>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</si>
  <si>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</si>
  <si>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</si>
  <si>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</si>
  <si>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</si>
  <si>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</si>
  <si>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</si>
  <si>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</si>
  <si>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</si>
  <si>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</si>
  <si>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</si>
  <si>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</si>
  <si>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</si>
  <si>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</si>
  <si>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</si>
  <si>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Саркеловского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</si>
  <si>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</si>
  <si>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</si>
  <si>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</si>
  <si>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</si>
  <si>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</si>
  <si>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</si>
  <si>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</si>
  <si>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</si>
  <si>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Саркеловского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</si>
  <si>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</si>
  <si>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</si>
  <si>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</si>
  <si>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Саркеловского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</si>
  <si>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</si>
  <si>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</si>
  <si>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</si>
  <si>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</si>
  <si>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</si>
  <si>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</si>
  <si>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</si>
  <si>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</si>
  <si>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проведение выборов в представительный орган муниципального образования "Саркеловское сельское поселение" в рамках непрограммных расходов муниципальных органов Саркеловского сельского поселения</t>
  </si>
  <si>
    <t xml:space="preserve">951 0107 9990090350 000 </t>
  </si>
  <si>
    <t xml:space="preserve">951 0107 9990090350 800 </t>
  </si>
  <si>
    <t>Специальные расходы</t>
  </si>
  <si>
    <t xml:space="preserve">951 0107 9990090350 880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</si>
  <si>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</si>
  <si>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</si>
  <si>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</si>
  <si>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</si>
  <si>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Саркеловского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</si>
  <si>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</si>
  <si>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</si>
  <si>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</si>
  <si>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</si>
  <si>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Саркеловского сельского поселения в рамках непрограммных расходов муниципальных  органов Саркеловского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</si>
  <si>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</si>
  <si>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</si>
  <si>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</si>
  <si>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</si>
  <si>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Мероприятия, осуществляемые за счет остатков ликвидируемого муниципального дорожного фонда в целях выполнения обязательств, связанных с принятием объектов дорожной деятельности в муниципальную собственность</t>
  </si>
  <si>
    <t xml:space="preserve">951 0113 9990029100 000 </t>
  </si>
  <si>
    <t xml:space="preserve">951 0113 9990029100 200 </t>
  </si>
  <si>
    <t xml:space="preserve">951 0113 9990029100 240 </t>
  </si>
  <si>
    <t xml:space="preserve">951 0113 9990029100 244 </t>
  </si>
  <si>
    <t>Прочие расходы обеспечения деятельности Администрации Саркеловского сельского поселения в рамках непрограммных  расходов муниципальных органов Саркеловского сельского поселения</t>
  </si>
  <si>
    <t xml:space="preserve">951 0113 9990099890 000 </t>
  </si>
  <si>
    <t xml:space="preserve">951 0113 9990099890 800 </t>
  </si>
  <si>
    <t xml:space="preserve">951 0113 9990099890 850 </t>
  </si>
  <si>
    <t xml:space="preserve">951 0113 9990099890 853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</si>
  <si>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</si>
  <si>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</si>
  <si>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</si>
  <si>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</si>
  <si>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</si>
  <si>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</si>
  <si>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Саркеловского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</si>
  <si>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</si>
  <si>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</si>
  <si>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</si>
  <si>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</si>
  <si>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</si>
  <si>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</si>
  <si>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</si>
  <si>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</si>
  <si>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</si>
  <si>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</si>
  <si>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</si>
  <si>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</si>
  <si>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Саркеловского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</si>
  <si>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</si>
  <si>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</si>
  <si>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</si>
  <si>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</si>
  <si>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</si>
  <si>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</si>
  <si>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</si>
  <si>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</si>
  <si>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</si>
  <si>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</si>
  <si>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</si>
  <si>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</si>
  <si>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"Обеспечение качественными жилищно-коммунальными услугами населения"</t>
  </si>
  <si>
    <t xml:space="preserve">951 0501 0100000000 000 </t>
  </si>
  <si>
    <t>Подпрограмма "Развитие жилищного хозяйства в Саркеловском сельском поселении"</t>
  </si>
  <si>
    <t xml:space="preserve">951 0501 0110000000 000 </t>
  </si>
  <si>
    <t>Расходы на уплату взносов на капитальный ремонт за жилые и нежилые помещения, находящиеся в муниципальной собственности в рамках подпрограммы «Развитие жилищного хозяйства в Саркеловском сельском поселении» программы «Обеспечение качественными жилищно-коммунальными услугами населения»</t>
  </si>
  <si>
    <t xml:space="preserve">951 0501 0110023050 000 </t>
  </si>
  <si>
    <t xml:space="preserve">951 0501 0110023050 200 </t>
  </si>
  <si>
    <t xml:space="preserve">951 0501 0110023050 240 </t>
  </si>
  <si>
    <t xml:space="preserve">951 0501 0110023050 244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</si>
  <si>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</si>
  <si>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</si>
  <si>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</si>
  <si>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Саркеловского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</si>
  <si>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</si>
  <si>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</si>
  <si>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</si>
  <si>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</si>
  <si>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</si>
  <si>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</si>
  <si>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Саркеловского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</si>
  <si>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</si>
  <si>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</si>
  <si>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</si>
  <si>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</si>
  <si>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</si>
  <si>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</si>
  <si>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</si>
  <si>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</si>
  <si>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</si>
  <si>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</si>
  <si>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</si>
  <si>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Саркеловского сельского поселения в рамках подпрограммы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</si>
  <si>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951 0503 0130023070 000 </t>
  </si>
  <si>
    <t xml:space="preserve">951 0503 0130023070 200 </t>
  </si>
  <si>
    <t xml:space="preserve">951 0503 0130023070 240 </t>
  </si>
  <si>
    <t xml:space="preserve">951 0503 0130023070 244 </t>
  </si>
  <si>
    <t>Муниципальная программа Саркеловского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</si>
  <si>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</si>
  <si>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</si>
  <si>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</si>
  <si>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Саркеловского сельского поселения «Энергоэффективность и развитие энергетики»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</si>
  <si>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</si>
  <si>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</si>
  <si>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</si>
  <si>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</si>
  <si>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</si>
  <si>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</si>
  <si>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</si>
  <si>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</si>
  <si>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Саркеловского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</si>
  <si>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</si>
  <si>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</si>
  <si>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</si>
  <si>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Саркеловского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</si>
  <si>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</si>
  <si>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</si>
  <si>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</si>
  <si>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</si>
  <si>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</si>
  <si>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</si>
  <si>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</si>
  <si>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</si>
  <si>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</si>
  <si>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</si>
  <si>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дополнительное образование работников муниципальных органов Саркеловского сельского поселения в рамках непрограммных расходов муниципальных органов Саркеловского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</si>
  <si>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</si>
  <si>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</si>
  <si>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</si>
  <si>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</si>
  <si>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</si>
  <si>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</si>
  <si>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</si>
  <si>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</si>
  <si>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Саркеловского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</si>
  <si>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</si>
  <si>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</si>
  <si>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</si>
  <si>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Саркеловского сельского поселения Цимлянского района в рамках подпрограммы «Развитие культуры» муниципальной программы Саркеловского сельского поселения «Развитие культуры и туризма»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</si>
  <si>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</si>
  <si>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</si>
  <si>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</si>
  <si>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</si>
  <si>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</si>
  <si>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</si>
  <si>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</si>
  <si>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</si>
  <si>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</si>
  <si>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</si>
  <si>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</si>
  <si>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</si>
  <si>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</si>
  <si>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Саркеловского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</si>
  <si>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</si>
  <si>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</si>
  <si>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</si>
  <si>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</si>
  <si>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</si>
  <si>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</si>
  <si>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</si>
  <si>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</si>
  <si>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</si>
  <si>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</si>
  <si>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</si>
  <si>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</si>
  <si>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</si>
  <si>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</si>
  <si>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</si>
  <si>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</si>
  <si>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</si>
  <si>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</si>
  <si>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</si>
  <si>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</si>
  <si>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</si>
  <si>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</si>
  <si>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</si>
  <si>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</si>
  <si>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</si>
  <si>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</si>
  <si>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</si>
  <si>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</si>
  <si>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</si>
  <si>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</si>
  <si>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</si>
  <si>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</si>
  <si>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</si>
  <si>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</si>
  <si>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</si>
  <si>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</si>
  <si>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</si>
  <si>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</si>
  <si>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</si>
  <si>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</si>
  <si>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</si>
  <si>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</si>
  <si>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</si>
  <si>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</si>
  <si>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</si>
  <si>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C:\Users\Оля\Desktop\Выгрузка из АЦК\117\117Y01.txt</t>
  </si>
  <si>
    <t>Доходы/EXPORT_SRC_CODE</t>
  </si>
  <si>
    <t>058041-06</t>
  </si>
  <si>
    <t>Доходы/PERIOD</t>
  </si>
  <si>
    <t>Мероприятия по обеспечению безопасности на воде  в рамках подпрограммы «Обеспечении  безопасности на воде 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</si>
  <si>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951 0309 0330021710 240 </t>
  </si>
  <si>
    <t>951 0309 0330021710 244</t>
  </si>
  <si>
    <t>Расходы на разработку проектно сметной документации в рамках подпрограммы «Развитие культуры» муниципальной программы Саркеловского сельского поселения «Развитие культуры и туризма»</t>
  </si>
  <si>
    <t xml:space="preserve">951 0801 04100S3920 000 </t>
  </si>
  <si>
    <t>ФИЗИЧЕСКАЯ КУЛЬТУРА И СПОРТ</t>
  </si>
  <si>
    <t>Физкультурные и массовые  мероприяия в рамках подпрограммы "Развитие физической культуры и масового спорта Саркеловского сельского поселения</t>
  </si>
  <si>
    <t>951 11010610021950 240</t>
  </si>
  <si>
    <t>951 0104 8910099990 851</t>
  </si>
  <si>
    <t>951 11010610021950 244</t>
  </si>
  <si>
    <t>Результат исполнения бюджета (дефицит / профицит)</t>
  </si>
  <si>
    <t>450</t>
  </si>
  <si>
    <t>Руководитель</t>
  </si>
  <si>
    <t>_______________________</t>
  </si>
  <si>
    <t>А.В. Миненко</t>
  </si>
  <si>
    <t>Руководитель финансово-экономической службы</t>
  </si>
  <si>
    <t>________________________</t>
  </si>
  <si>
    <t>Главный бухгалтер</t>
  </si>
  <si>
    <t>Н.А Герасимова</t>
  </si>
  <si>
    <t>И.А Спресова</t>
  </si>
  <si>
    <t xml:space="preserve">Мероприятия , осуществляеммые за счет остатков ликвидируемого муниципального дорожного фонда в целях выполнения обязательств,связанных с принятием объектов дорожной деятельности в муниципальную собственность </t>
  </si>
  <si>
    <t>951 0113 9990029100 000</t>
  </si>
  <si>
    <t>951 0113 9990029100 200</t>
  </si>
  <si>
    <t>951 0113 9990029100 240</t>
  </si>
  <si>
    <t>951 0113 9990029100 244</t>
  </si>
  <si>
    <t>на 01.04.2019 г.</t>
  </si>
  <si>
    <t xml:space="preserve">951 0801 04100S3920 200 </t>
  </si>
  <si>
    <t>951 0801 04100S3920 240</t>
  </si>
  <si>
    <t>951 0801 04100S3920 244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</si>
</sst>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0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1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2" fillId="0" borderId="15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49" fontId="2" fillId="0" borderId="19" xfId="0" applyNumberFormat="1" applyFont="1" applyFill="1" applyBorder="1" applyAlignment="1" applyProtection="1">
      <alignment horizontal="center" vertical="center"/>
    </xf>
    <xf numFmtId="4" fontId="2" fillId="0" borderId="25" xfId="0" applyNumberFormat="1" applyFont="1" applyFill="1" applyBorder="1" applyAlignment="1" applyProtection="1">
      <alignment horizontal="right"/>
    </xf>
    <xf numFmtId="4" fontId="2" fillId="0" borderId="29" xfId="0" applyNumberFormat="1" applyFont="1" applyFill="1" applyBorder="1" applyAlignment="1" applyProtection="1">
      <alignment horizontal="right"/>
    </xf>
    <xf numFmtId="49" fontId="2" fillId="0" borderId="34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49" fontId="3" fillId="0" borderId="0" xfId="0" applyNumberFormat="1" applyFont="1" applyFill="1" applyBorder="1" applyAlignment="1" applyProtection="1"/>
    <xf numFmtId="49" fontId="2" fillId="0" borderId="36" xfId="0" applyNumberFormat="1" applyFont="1" applyFill="1" applyBorder="1" applyAlignment="1" applyProtection="1">
      <alignment horizontal="center" vertical="center" wrapText="1"/>
    </xf>
    <xf numFmtId="49" fontId="2" fillId="0" borderId="32" xfId="0" applyNumberFormat="1" applyFont="1" applyFill="1" applyBorder="1" applyAlignment="1" applyProtection="1">
      <alignment horizontal="center" vertical="center" wrapText="1"/>
    </xf>
    <xf numFmtId="49" fontId="2" fillId="0" borderId="18" xfId="0" applyNumberFormat="1" applyFont="1" applyFill="1" applyBorder="1" applyAlignment="1" applyProtection="1">
      <alignment horizontal="center" vertical="center"/>
    </xf>
    <xf numFmtId="4" fontId="4" fillId="0" borderId="32" xfId="0" applyNumberFormat="1" applyFont="1" applyFill="1" applyBorder="1" applyAlignment="1" applyProtection="1">
      <alignment horizontal="right"/>
    </xf>
    <xf numFmtId="0" fontId="3" fillId="0" borderId="29" xfId="0" applyFont="1" applyFill="1" applyBorder="1" applyAlignment="1" applyProtection="1"/>
    <xf numFmtId="4" fontId="2" fillId="0" borderId="23" xfId="0" applyNumberFormat="1" applyFont="1" applyFill="1" applyBorder="1" applyAlignment="1" applyProtection="1">
      <alignment horizontal="right"/>
    </xf>
    <xf numFmtId="0" fontId="5" fillId="0" borderId="0" xfId="0" applyFont="1" applyFill="1"/>
    <xf numFmtId="49" fontId="2" fillId="0" borderId="37" xfId="0" applyNumberFormat="1" applyFont="1" applyBorder="1" applyAlignment="1" applyProtection="1">
      <alignment horizontal="center" wrapText="1"/>
    </xf>
    <xf numFmtId="4" fontId="2" fillId="0" borderId="32" xfId="0" applyNumberFormat="1" applyFont="1" applyFill="1" applyBorder="1" applyAlignment="1" applyProtection="1">
      <alignment horizontal="right"/>
    </xf>
    <xf numFmtId="49" fontId="6" fillId="0" borderId="24" xfId="0" applyNumberFormat="1" applyFont="1" applyBorder="1" applyAlignment="1" applyProtection="1">
      <alignment horizontal="left" wrapText="1"/>
    </xf>
    <xf numFmtId="49" fontId="2" fillId="0" borderId="24" xfId="0" applyNumberFormat="1" applyFont="1" applyBorder="1" applyAlignment="1" applyProtection="1">
      <alignment horizontal="center"/>
    </xf>
    <xf numFmtId="4" fontId="2" fillId="0" borderId="24" xfId="0" applyNumberFormat="1" applyFont="1" applyFill="1" applyBorder="1" applyAlignment="1" applyProtection="1">
      <alignment horizontal="right"/>
    </xf>
    <xf numFmtId="49" fontId="2" fillId="0" borderId="24" xfId="0" applyNumberFormat="1" applyFont="1" applyBorder="1" applyAlignment="1" applyProtection="1">
      <alignment horizontal="left" wrapText="1"/>
    </xf>
    <xf numFmtId="49" fontId="7" fillId="0" borderId="0" xfId="0" applyNumberFormat="1" applyFont="1" applyBorder="1" applyAlignment="1" applyProtection="1">
      <alignment horizontal="left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23" xfId="0" applyNumberFormat="1" applyFont="1" applyFill="1" applyBorder="1" applyAlignment="1" applyProtection="1">
      <alignment horizontal="right"/>
    </xf>
    <xf numFmtId="14" fontId="0" fillId="0" borderId="0" xfId="0" applyNumberFormat="1"/>
    <xf numFmtId="4" fontId="6" fillId="0" borderId="38" xfId="0" applyNumberFormat="1" applyFont="1" applyBorder="1" applyAlignment="1" applyProtection="1">
      <alignment horizontal="right"/>
    </xf>
    <xf numFmtId="49" fontId="2" fillId="2" borderId="21" xfId="0" applyNumberFormat="1" applyFont="1" applyFill="1" applyBorder="1" applyAlignment="1" applyProtection="1">
      <alignment horizontal="left" wrapText="1"/>
    </xf>
    <xf numFmtId="49" fontId="2" fillId="2" borderId="25" xfId="0" applyNumberFormat="1" applyFont="1" applyFill="1" applyBorder="1" applyAlignment="1" applyProtection="1">
      <alignment horizontal="center" wrapText="1"/>
    </xf>
    <xf numFmtId="49" fontId="2" fillId="2" borderId="23" xfId="0" applyNumberFormat="1" applyFont="1" applyFill="1" applyBorder="1" applyAlignment="1" applyProtection="1">
      <alignment horizontal="center"/>
    </xf>
    <xf numFmtId="4" fontId="6" fillId="2" borderId="24" xfId="0" applyNumberFormat="1" applyFont="1" applyFill="1" applyBorder="1" applyAlignment="1" applyProtection="1">
      <alignment horizontal="right"/>
    </xf>
    <xf numFmtId="4" fontId="2" fillId="2" borderId="23" xfId="0" applyNumberFormat="1" applyFont="1" applyFill="1" applyBorder="1" applyAlignment="1" applyProtection="1">
      <alignment horizontal="right"/>
    </xf>
    <xf numFmtId="4" fontId="2" fillId="2" borderId="38" xfId="0" applyNumberFormat="1" applyFont="1" applyFill="1" applyBorder="1" applyAlignment="1" applyProtection="1">
      <alignment horizontal="right"/>
    </xf>
    <xf numFmtId="4" fontId="2" fillId="2" borderId="24" xfId="0" applyNumberFormat="1" applyFont="1" applyFill="1" applyBorder="1" applyAlignment="1" applyProtection="1">
      <alignment horizontal="right"/>
    </xf>
    <xf numFmtId="4" fontId="8" fillId="2" borderId="24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topLeftCell="A7" workbookViewId="0">
      <selection activeCell="A4" sqref="A4:D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2.28515625" style="87" customWidth="1"/>
    <col min="6" max="6" width="18.7109375" customWidth="1"/>
  </cols>
  <sheetData>
    <row r="1" spans="1:6" ht="15">
      <c r="A1" s="115"/>
      <c r="B1" s="115"/>
      <c r="C1" s="115"/>
      <c r="D1" s="115"/>
      <c r="E1" s="79"/>
      <c r="F1" s="1"/>
    </row>
    <row r="2" spans="1:6" ht="16.899999999999999" customHeight="1">
      <c r="A2" s="115" t="s">
        <v>0</v>
      </c>
      <c r="B2" s="115"/>
      <c r="C2" s="115"/>
      <c r="D2" s="115"/>
      <c r="E2" s="80"/>
      <c r="F2" s="2" t="s">
        <v>1</v>
      </c>
    </row>
    <row r="3" spans="1:6">
      <c r="A3" s="3"/>
      <c r="B3" s="3"/>
      <c r="C3" s="3"/>
      <c r="D3" s="3"/>
      <c r="E3" s="81" t="s">
        <v>2</v>
      </c>
      <c r="F3" s="4" t="s">
        <v>3</v>
      </c>
    </row>
    <row r="4" spans="1:6">
      <c r="A4" s="116" t="s">
        <v>431</v>
      </c>
      <c r="B4" s="116"/>
      <c r="C4" s="116"/>
      <c r="D4" s="116"/>
      <c r="E4" s="80" t="s">
        <v>4</v>
      </c>
      <c r="F4" s="5">
        <v>43466</v>
      </c>
    </row>
    <row r="5" spans="1:6">
      <c r="A5" s="6"/>
      <c r="B5" s="6"/>
      <c r="C5" s="6"/>
      <c r="D5" s="6"/>
      <c r="E5" s="80" t="s">
        <v>6</v>
      </c>
      <c r="F5" s="7" t="s">
        <v>17</v>
      </c>
    </row>
    <row r="6" spans="1:6">
      <c r="A6" s="8" t="s">
        <v>7</v>
      </c>
      <c r="B6" s="117" t="s">
        <v>13</v>
      </c>
      <c r="C6" s="118"/>
      <c r="D6" s="118"/>
      <c r="E6" s="80" t="s">
        <v>8</v>
      </c>
      <c r="F6" s="7" t="s">
        <v>18</v>
      </c>
    </row>
    <row r="7" spans="1:6">
      <c r="A7" s="8" t="s">
        <v>9</v>
      </c>
      <c r="B7" s="119" t="s">
        <v>14</v>
      </c>
      <c r="C7" s="119"/>
      <c r="D7" s="119"/>
      <c r="E7" s="80" t="s">
        <v>10</v>
      </c>
      <c r="F7" s="9" t="s">
        <v>19</v>
      </c>
    </row>
    <row r="8" spans="1:6">
      <c r="A8" s="8" t="s">
        <v>15</v>
      </c>
      <c r="B8" s="8"/>
      <c r="C8" s="8"/>
      <c r="D8" s="10"/>
      <c r="E8" s="80"/>
      <c r="F8" s="11"/>
    </row>
    <row r="9" spans="1:6">
      <c r="A9" s="8" t="s">
        <v>16</v>
      </c>
      <c r="B9" s="8"/>
      <c r="C9" s="12"/>
      <c r="D9" s="10"/>
      <c r="E9" s="80" t="s">
        <v>11</v>
      </c>
      <c r="F9" s="13" t="s">
        <v>12</v>
      </c>
    </row>
    <row r="10" spans="1:6" ht="20.25" customHeight="1">
      <c r="A10" s="115" t="s">
        <v>20</v>
      </c>
      <c r="B10" s="115"/>
      <c r="C10" s="115"/>
      <c r="D10" s="115"/>
      <c r="E10" s="82"/>
      <c r="F10" s="14"/>
    </row>
    <row r="11" spans="1:6" ht="4.1500000000000004" customHeight="1">
      <c r="A11" s="126" t="s">
        <v>21</v>
      </c>
      <c r="B11" s="120" t="s">
        <v>22</v>
      </c>
      <c r="C11" s="120" t="s">
        <v>23</v>
      </c>
      <c r="D11" s="123" t="s">
        <v>24</v>
      </c>
      <c r="E11" s="132" t="s">
        <v>25</v>
      </c>
      <c r="F11" s="129" t="s">
        <v>26</v>
      </c>
    </row>
    <row r="12" spans="1:6" ht="3.6" customHeight="1">
      <c r="A12" s="127"/>
      <c r="B12" s="121"/>
      <c r="C12" s="121"/>
      <c r="D12" s="124"/>
      <c r="E12" s="133"/>
      <c r="F12" s="130"/>
    </row>
    <row r="13" spans="1:6" ht="3" customHeight="1">
      <c r="A13" s="127"/>
      <c r="B13" s="121"/>
      <c r="C13" s="121"/>
      <c r="D13" s="124"/>
      <c r="E13" s="133"/>
      <c r="F13" s="130"/>
    </row>
    <row r="14" spans="1:6" ht="3" customHeight="1">
      <c r="A14" s="127"/>
      <c r="B14" s="121"/>
      <c r="C14" s="121"/>
      <c r="D14" s="124"/>
      <c r="E14" s="133"/>
      <c r="F14" s="130"/>
    </row>
    <row r="15" spans="1:6" ht="3" customHeight="1">
      <c r="A15" s="127"/>
      <c r="B15" s="121"/>
      <c r="C15" s="121"/>
      <c r="D15" s="124"/>
      <c r="E15" s="133"/>
      <c r="F15" s="130"/>
    </row>
    <row r="16" spans="1:6" ht="3" customHeight="1">
      <c r="A16" s="127"/>
      <c r="B16" s="121"/>
      <c r="C16" s="121"/>
      <c r="D16" s="124"/>
      <c r="E16" s="133"/>
      <c r="F16" s="130"/>
    </row>
    <row r="17" spans="1:6" ht="23.45" customHeight="1">
      <c r="A17" s="128"/>
      <c r="B17" s="122"/>
      <c r="C17" s="122"/>
      <c r="D17" s="125"/>
      <c r="E17" s="134"/>
      <c r="F17" s="131"/>
    </row>
    <row r="18" spans="1:6" ht="12.6" customHeight="1">
      <c r="A18" s="15">
        <v>1</v>
      </c>
      <c r="B18" s="16">
        <v>2</v>
      </c>
      <c r="C18" s="17">
        <v>3</v>
      </c>
      <c r="D18" s="18" t="s">
        <v>27</v>
      </c>
      <c r="E18" s="83" t="s">
        <v>28</v>
      </c>
      <c r="F18" s="19" t="s">
        <v>29</v>
      </c>
    </row>
    <row r="19" spans="1:6">
      <c r="A19" s="20" t="s">
        <v>30</v>
      </c>
      <c r="B19" s="21" t="s">
        <v>31</v>
      </c>
      <c r="C19" s="22" t="s">
        <v>32</v>
      </c>
      <c r="D19" s="23">
        <v>12610600</v>
      </c>
      <c r="E19" s="84">
        <f>E21+E66</f>
        <v>3524552.18</v>
      </c>
      <c r="F19" s="23">
        <f>IF(OR(D19="-",IF(E19="-",0,E19)&gt;=IF(D19="-",0,D19)),"-",IF(D19="-",0,D19)-IF(E19="-",0,E19))</f>
        <v>9086047.8200000003</v>
      </c>
    </row>
    <row r="20" spans="1:6">
      <c r="A20" s="24" t="s">
        <v>33</v>
      </c>
      <c r="B20" s="25"/>
      <c r="C20" s="26"/>
      <c r="D20" s="27"/>
      <c r="E20" s="85"/>
      <c r="F20" s="28"/>
    </row>
    <row r="21" spans="1:6">
      <c r="A21" s="29" t="s">
        <v>34</v>
      </c>
      <c r="B21" s="30" t="s">
        <v>31</v>
      </c>
      <c r="C21" s="31" t="s">
        <v>35</v>
      </c>
      <c r="D21" s="32">
        <v>1537600</v>
      </c>
      <c r="E21" s="78">
        <f>E22+E39+E44+E53</f>
        <v>130927.18</v>
      </c>
      <c r="F21" s="33">
        <f t="shared" ref="F21:F52" si="0">IF(OR(D21="-",IF(E21="-",0,E21)&gt;=IF(D21="-",0,D21)),"-",IF(D21="-",0,D21)-IF(E21="-",0,E21))</f>
        <v>1406672.82</v>
      </c>
    </row>
    <row r="22" spans="1:6">
      <c r="A22" s="29" t="s">
        <v>36</v>
      </c>
      <c r="B22" s="30" t="s">
        <v>31</v>
      </c>
      <c r="C22" s="31" t="s">
        <v>37</v>
      </c>
      <c r="D22" s="32">
        <v>273100</v>
      </c>
      <c r="E22" s="78">
        <f>E23</f>
        <v>60022.5</v>
      </c>
      <c r="F22" s="33">
        <f t="shared" si="0"/>
        <v>213077.5</v>
      </c>
    </row>
    <row r="23" spans="1:6">
      <c r="A23" s="29" t="s">
        <v>38</v>
      </c>
      <c r="B23" s="30" t="s">
        <v>31</v>
      </c>
      <c r="C23" s="31" t="s">
        <v>39</v>
      </c>
      <c r="D23" s="32">
        <v>273100</v>
      </c>
      <c r="E23" s="78">
        <f>E24+E28+E30</f>
        <v>60022.5</v>
      </c>
      <c r="F23" s="33">
        <f t="shared" si="0"/>
        <v>213077.5</v>
      </c>
    </row>
    <row r="24" spans="1:6" ht="67.5">
      <c r="A24" s="29" t="s">
        <v>40</v>
      </c>
      <c r="B24" s="30" t="s">
        <v>31</v>
      </c>
      <c r="C24" s="31" t="s">
        <v>41</v>
      </c>
      <c r="D24" s="32">
        <v>273100</v>
      </c>
      <c r="E24" s="78">
        <f>E25+E26+E27</f>
        <v>59952.92</v>
      </c>
      <c r="F24" s="33">
        <f t="shared" si="0"/>
        <v>213147.08000000002</v>
      </c>
    </row>
    <row r="25" spans="1:6" ht="90">
      <c r="A25" s="34" t="s">
        <v>42</v>
      </c>
      <c r="B25" s="30" t="s">
        <v>31</v>
      </c>
      <c r="C25" s="31" t="s">
        <v>43</v>
      </c>
      <c r="D25" s="32" t="s">
        <v>44</v>
      </c>
      <c r="E25" s="78">
        <f>2539.14+18287.1+39111.96</f>
        <v>59938.2</v>
      </c>
      <c r="F25" s="33" t="str">
        <f t="shared" si="0"/>
        <v>-</v>
      </c>
    </row>
    <row r="26" spans="1:6" ht="67.5">
      <c r="A26" s="34" t="s">
        <v>45</v>
      </c>
      <c r="B26" s="30" t="s">
        <v>31</v>
      </c>
      <c r="C26" s="31" t="s">
        <v>46</v>
      </c>
      <c r="D26" s="32" t="s">
        <v>44</v>
      </c>
      <c r="E26" s="78">
        <f>0.15+8.58+0.13</f>
        <v>8.8600000000000012</v>
      </c>
      <c r="F26" s="33" t="str">
        <f t="shared" si="0"/>
        <v>-</v>
      </c>
    </row>
    <row r="27" spans="1:6" ht="90">
      <c r="A27" s="34" t="s">
        <v>47</v>
      </c>
      <c r="B27" s="30" t="s">
        <v>31</v>
      </c>
      <c r="C27" s="31" t="s">
        <v>48</v>
      </c>
      <c r="D27" s="32" t="s">
        <v>44</v>
      </c>
      <c r="E27" s="78">
        <v>5.86</v>
      </c>
      <c r="F27" s="33" t="str">
        <f t="shared" si="0"/>
        <v>-</v>
      </c>
    </row>
    <row r="28" spans="1:6" ht="101.25">
      <c r="A28" s="34" t="s">
        <v>49</v>
      </c>
      <c r="B28" s="30" t="s">
        <v>31</v>
      </c>
      <c r="C28" s="31" t="s">
        <v>50</v>
      </c>
      <c r="D28" s="32" t="s">
        <v>44</v>
      </c>
      <c r="E28" s="78">
        <f>E29</f>
        <v>30</v>
      </c>
      <c r="F28" s="33" t="str">
        <f t="shared" si="0"/>
        <v>-</v>
      </c>
    </row>
    <row r="29" spans="1:6" ht="123.75">
      <c r="A29" s="34" t="s">
        <v>51</v>
      </c>
      <c r="B29" s="30" t="s">
        <v>31</v>
      </c>
      <c r="C29" s="31" t="s">
        <v>52</v>
      </c>
      <c r="D29" s="32" t="s">
        <v>44</v>
      </c>
      <c r="E29" s="78">
        <f>30</f>
        <v>30</v>
      </c>
      <c r="F29" s="33" t="str">
        <f t="shared" si="0"/>
        <v>-</v>
      </c>
    </row>
    <row r="30" spans="1:6" ht="33.75">
      <c r="A30" s="29" t="s">
        <v>53</v>
      </c>
      <c r="B30" s="30" t="s">
        <v>31</v>
      </c>
      <c r="C30" s="31" t="s">
        <v>54</v>
      </c>
      <c r="D30" s="32" t="s">
        <v>44</v>
      </c>
      <c r="E30" s="78">
        <f>E31+E32</f>
        <v>39.58</v>
      </c>
      <c r="F30" s="33" t="str">
        <f t="shared" si="0"/>
        <v>-</v>
      </c>
    </row>
    <row r="31" spans="1:6" ht="67.5">
      <c r="A31" s="29" t="s">
        <v>55</v>
      </c>
      <c r="B31" s="30" t="s">
        <v>31</v>
      </c>
      <c r="C31" s="31" t="s">
        <v>56</v>
      </c>
      <c r="D31" s="32" t="s">
        <v>44</v>
      </c>
      <c r="E31" s="78">
        <f>35.1</f>
        <v>35.1</v>
      </c>
      <c r="F31" s="33" t="str">
        <f t="shared" si="0"/>
        <v>-</v>
      </c>
    </row>
    <row r="32" spans="1:6" ht="45">
      <c r="A32" s="29" t="s">
        <v>57</v>
      </c>
      <c r="B32" s="30" t="s">
        <v>31</v>
      </c>
      <c r="C32" s="31" t="s">
        <v>58</v>
      </c>
      <c r="D32" s="32" t="s">
        <v>44</v>
      </c>
      <c r="E32" s="78">
        <f>4.48</f>
        <v>4.4800000000000004</v>
      </c>
      <c r="F32" s="33" t="str">
        <f t="shared" si="0"/>
        <v>-</v>
      </c>
    </row>
    <row r="33" spans="1:6" ht="67.5">
      <c r="A33" s="29" t="s">
        <v>59</v>
      </c>
      <c r="B33" s="30" t="s">
        <v>31</v>
      </c>
      <c r="C33" s="31" t="s">
        <v>60</v>
      </c>
      <c r="D33" s="32" t="s">
        <v>44</v>
      </c>
      <c r="E33" s="78"/>
      <c r="F33" s="33" t="str">
        <f t="shared" si="0"/>
        <v>-</v>
      </c>
    </row>
    <row r="34" spans="1:6">
      <c r="A34" s="29" t="s">
        <v>61</v>
      </c>
      <c r="B34" s="30" t="s">
        <v>31</v>
      </c>
      <c r="C34" s="31" t="s">
        <v>62</v>
      </c>
      <c r="D34" s="32" t="s">
        <v>44</v>
      </c>
      <c r="E34" s="78">
        <v>0</v>
      </c>
      <c r="F34" s="33" t="str">
        <f t="shared" si="0"/>
        <v>-</v>
      </c>
    </row>
    <row r="35" spans="1:6">
      <c r="A35" s="29" t="s">
        <v>63</v>
      </c>
      <c r="B35" s="30" t="s">
        <v>31</v>
      </c>
      <c r="C35" s="31" t="s">
        <v>64</v>
      </c>
      <c r="D35" s="32" t="s">
        <v>44</v>
      </c>
      <c r="E35" s="78">
        <v>0</v>
      </c>
      <c r="F35" s="33" t="str">
        <f t="shared" si="0"/>
        <v>-</v>
      </c>
    </row>
    <row r="36" spans="1:6">
      <c r="A36" s="29" t="s">
        <v>63</v>
      </c>
      <c r="B36" s="30" t="s">
        <v>31</v>
      </c>
      <c r="C36" s="31" t="s">
        <v>65</v>
      </c>
      <c r="D36" s="32" t="s">
        <v>44</v>
      </c>
      <c r="E36" s="78">
        <v>0</v>
      </c>
      <c r="F36" s="33" t="str">
        <f t="shared" si="0"/>
        <v>-</v>
      </c>
    </row>
    <row r="37" spans="1:6" ht="45">
      <c r="A37" s="29" t="s">
        <v>66</v>
      </c>
      <c r="B37" s="30" t="s">
        <v>31</v>
      </c>
      <c r="C37" s="31" t="s">
        <v>67</v>
      </c>
      <c r="D37" s="32" t="s">
        <v>44</v>
      </c>
      <c r="E37" s="78">
        <v>0</v>
      </c>
      <c r="F37" s="33" t="str">
        <f t="shared" si="0"/>
        <v>-</v>
      </c>
    </row>
    <row r="38" spans="1:6" ht="22.5">
      <c r="A38" s="29" t="s">
        <v>68</v>
      </c>
      <c r="B38" s="30" t="s">
        <v>31</v>
      </c>
      <c r="C38" s="31" t="s">
        <v>69</v>
      </c>
      <c r="D38" s="32" t="s">
        <v>44</v>
      </c>
      <c r="E38" s="78">
        <v>0</v>
      </c>
      <c r="F38" s="33" t="str">
        <f t="shared" si="0"/>
        <v>-</v>
      </c>
    </row>
    <row r="39" spans="1:6">
      <c r="A39" s="29" t="s">
        <v>70</v>
      </c>
      <c r="B39" s="30" t="s">
        <v>31</v>
      </c>
      <c r="C39" s="31" t="s">
        <v>71</v>
      </c>
      <c r="D39" s="32">
        <v>1145600</v>
      </c>
      <c r="E39" s="78">
        <f>E40</f>
        <v>10777.36</v>
      </c>
      <c r="F39" s="33">
        <f t="shared" si="0"/>
        <v>1134822.6399999999</v>
      </c>
    </row>
    <row r="40" spans="1:6">
      <c r="A40" s="29" t="s">
        <v>72</v>
      </c>
      <c r="B40" s="30" t="s">
        <v>31</v>
      </c>
      <c r="C40" s="31" t="s">
        <v>73</v>
      </c>
      <c r="D40" s="32">
        <v>177700</v>
      </c>
      <c r="E40" s="78">
        <f>E41</f>
        <v>10777.36</v>
      </c>
      <c r="F40" s="33">
        <f t="shared" si="0"/>
        <v>166922.64000000001</v>
      </c>
    </row>
    <row r="41" spans="1:6" ht="33.75">
      <c r="A41" s="29" t="s">
        <v>74</v>
      </c>
      <c r="B41" s="30" t="s">
        <v>31</v>
      </c>
      <c r="C41" s="31" t="s">
        <v>75</v>
      </c>
      <c r="D41" s="32">
        <v>177700</v>
      </c>
      <c r="E41" s="78">
        <f>E42+E43</f>
        <v>10777.36</v>
      </c>
      <c r="F41" s="33">
        <f t="shared" si="0"/>
        <v>166922.64000000001</v>
      </c>
    </row>
    <row r="42" spans="1:6" ht="67.5">
      <c r="A42" s="29" t="s">
        <v>76</v>
      </c>
      <c r="B42" s="30" t="s">
        <v>31</v>
      </c>
      <c r="C42" s="31" t="s">
        <v>77</v>
      </c>
      <c r="D42" s="32" t="s">
        <v>44</v>
      </c>
      <c r="E42" s="78">
        <f>1274.07+791+8479.94</f>
        <v>10545.01</v>
      </c>
      <c r="F42" s="33" t="str">
        <f t="shared" si="0"/>
        <v>-</v>
      </c>
    </row>
    <row r="43" spans="1:6" ht="45">
      <c r="A43" s="29" t="s">
        <v>78</v>
      </c>
      <c r="B43" s="30" t="s">
        <v>31</v>
      </c>
      <c r="C43" s="31" t="s">
        <v>79</v>
      </c>
      <c r="D43" s="32" t="s">
        <v>44</v>
      </c>
      <c r="E43" s="78">
        <f>82.08+87.18+63.09</f>
        <v>232.35</v>
      </c>
      <c r="F43" s="33" t="str">
        <f t="shared" si="0"/>
        <v>-</v>
      </c>
    </row>
    <row r="44" spans="1:6">
      <c r="A44" s="29" t="s">
        <v>80</v>
      </c>
      <c r="B44" s="30" t="s">
        <v>31</v>
      </c>
      <c r="C44" s="31" t="s">
        <v>81</v>
      </c>
      <c r="D44" s="32">
        <v>967900</v>
      </c>
      <c r="E44" s="78">
        <f>E45+E47</f>
        <v>37101.089999999997</v>
      </c>
      <c r="F44" s="33">
        <f t="shared" si="0"/>
        <v>930798.91</v>
      </c>
    </row>
    <row r="45" spans="1:6">
      <c r="A45" s="29" t="s">
        <v>82</v>
      </c>
      <c r="B45" s="30" t="s">
        <v>31</v>
      </c>
      <c r="C45" s="31" t="s">
        <v>83</v>
      </c>
      <c r="D45" s="32">
        <v>408400</v>
      </c>
      <c r="E45" s="78">
        <f>E46</f>
        <v>10218.720000000001</v>
      </c>
      <c r="F45" s="33">
        <f t="shared" si="0"/>
        <v>398181.28</v>
      </c>
    </row>
    <row r="46" spans="1:6" ht="33.75">
      <c r="A46" s="29" t="s">
        <v>84</v>
      </c>
      <c r="B46" s="30" t="s">
        <v>31</v>
      </c>
      <c r="C46" s="31" t="s">
        <v>85</v>
      </c>
      <c r="D46" s="32">
        <v>317600</v>
      </c>
      <c r="E46" s="78">
        <f>6275+201.72+3742</f>
        <v>10218.720000000001</v>
      </c>
      <c r="F46" s="33">
        <f t="shared" si="0"/>
        <v>307381.28000000003</v>
      </c>
    </row>
    <row r="47" spans="1:6">
      <c r="A47" s="29" t="s">
        <v>86</v>
      </c>
      <c r="B47" s="30" t="s">
        <v>31</v>
      </c>
      <c r="C47" s="31" t="s">
        <v>87</v>
      </c>
      <c r="D47" s="32">
        <v>559500</v>
      </c>
      <c r="E47" s="78">
        <f>E48</f>
        <v>26882.37</v>
      </c>
      <c r="F47" s="33">
        <f t="shared" si="0"/>
        <v>532617.63</v>
      </c>
    </row>
    <row r="48" spans="1:6" ht="33.75">
      <c r="A48" s="29" t="s">
        <v>88</v>
      </c>
      <c r="B48" s="30" t="s">
        <v>31</v>
      </c>
      <c r="C48" s="31" t="s">
        <v>89</v>
      </c>
      <c r="D48" s="32">
        <v>559500</v>
      </c>
      <c r="E48" s="78">
        <f>1623.92+203.79+450.94+12398.38+60.42+12144.92</f>
        <v>26882.37</v>
      </c>
      <c r="F48" s="33">
        <f t="shared" si="0"/>
        <v>532617.63</v>
      </c>
    </row>
    <row r="49" spans="1:6">
      <c r="A49" s="29" t="s">
        <v>90</v>
      </c>
      <c r="B49" s="30" t="s">
        <v>31</v>
      </c>
      <c r="C49" s="31" t="s">
        <v>91</v>
      </c>
      <c r="D49" s="32">
        <v>15400</v>
      </c>
      <c r="E49" s="78">
        <v>0</v>
      </c>
      <c r="F49" s="33">
        <f t="shared" si="0"/>
        <v>15400</v>
      </c>
    </row>
    <row r="50" spans="1:6" ht="45">
      <c r="A50" s="29" t="s">
        <v>92</v>
      </c>
      <c r="B50" s="30" t="s">
        <v>31</v>
      </c>
      <c r="C50" s="31" t="s">
        <v>93</v>
      </c>
      <c r="D50" s="32">
        <v>15400</v>
      </c>
      <c r="E50" s="78">
        <v>0</v>
      </c>
      <c r="F50" s="33">
        <f t="shared" si="0"/>
        <v>15400</v>
      </c>
    </row>
    <row r="51" spans="1:6" ht="67.5">
      <c r="A51" s="29" t="s">
        <v>94</v>
      </c>
      <c r="B51" s="30" t="s">
        <v>31</v>
      </c>
      <c r="C51" s="31" t="s">
        <v>95</v>
      </c>
      <c r="D51" s="32">
        <v>15400</v>
      </c>
      <c r="E51" s="78">
        <v>0</v>
      </c>
      <c r="F51" s="33">
        <f t="shared" si="0"/>
        <v>15400</v>
      </c>
    </row>
    <row r="52" spans="1:6" ht="67.5">
      <c r="A52" s="29" t="s">
        <v>94</v>
      </c>
      <c r="B52" s="30" t="s">
        <v>31</v>
      </c>
      <c r="C52" s="31" t="s">
        <v>96</v>
      </c>
      <c r="D52" s="32">
        <v>0</v>
      </c>
      <c r="E52" s="78">
        <v>0</v>
      </c>
      <c r="F52" s="33" t="str">
        <f t="shared" si="0"/>
        <v>-</v>
      </c>
    </row>
    <row r="53" spans="1:6" ht="33.75">
      <c r="A53" s="29" t="s">
        <v>97</v>
      </c>
      <c r="B53" s="30" t="s">
        <v>31</v>
      </c>
      <c r="C53" s="31" t="s">
        <v>98</v>
      </c>
      <c r="D53" s="32">
        <v>92200</v>
      </c>
      <c r="E53" s="78">
        <f>E54</f>
        <v>23026.23</v>
      </c>
      <c r="F53" s="33">
        <f t="shared" ref="F53:F78" si="1">IF(OR(D53="-",IF(E53="-",0,E53)&gt;=IF(D53="-",0,D53)),"-",IF(D53="-",0,D53)-IF(E53="-",0,E53))</f>
        <v>69173.77</v>
      </c>
    </row>
    <row r="54" spans="1:6" ht="78.75">
      <c r="A54" s="34" t="s">
        <v>99</v>
      </c>
      <c r="B54" s="30" t="s">
        <v>31</v>
      </c>
      <c r="C54" s="31" t="s">
        <v>100</v>
      </c>
      <c r="D54" s="32">
        <v>92200</v>
      </c>
      <c r="E54" s="78">
        <f>E55</f>
        <v>23026.23</v>
      </c>
      <c r="F54" s="33">
        <f t="shared" si="1"/>
        <v>69173.77</v>
      </c>
    </row>
    <row r="55" spans="1:6" ht="33.75">
      <c r="A55" s="29" t="s">
        <v>101</v>
      </c>
      <c r="B55" s="30" t="s">
        <v>31</v>
      </c>
      <c r="C55" s="31" t="s">
        <v>102</v>
      </c>
      <c r="D55" s="32">
        <v>92200</v>
      </c>
      <c r="E55" s="78">
        <f>E56</f>
        <v>23026.23</v>
      </c>
      <c r="F55" s="33">
        <f t="shared" si="1"/>
        <v>69173.77</v>
      </c>
    </row>
    <row r="56" spans="1:6" ht="33.75">
      <c r="A56" s="29" t="s">
        <v>103</v>
      </c>
      <c r="B56" s="30" t="s">
        <v>31</v>
      </c>
      <c r="C56" s="31" t="s">
        <v>104</v>
      </c>
      <c r="D56" s="32">
        <v>92200</v>
      </c>
      <c r="E56" s="78">
        <f>7675.41+7675.41+7675.41</f>
        <v>23026.23</v>
      </c>
      <c r="F56" s="33">
        <f t="shared" si="1"/>
        <v>69173.77</v>
      </c>
    </row>
    <row r="57" spans="1:6" ht="22.5">
      <c r="A57" s="29" t="s">
        <v>105</v>
      </c>
      <c r="B57" s="30" t="s">
        <v>31</v>
      </c>
      <c r="C57" s="31" t="s">
        <v>106</v>
      </c>
      <c r="D57" s="32" t="s">
        <v>44</v>
      </c>
      <c r="E57" s="78">
        <v>0</v>
      </c>
      <c r="F57" s="33" t="str">
        <f t="shared" si="1"/>
        <v>-</v>
      </c>
    </row>
    <row r="58" spans="1:6" ht="22.5">
      <c r="A58" s="29" t="s">
        <v>107</v>
      </c>
      <c r="B58" s="30" t="s">
        <v>31</v>
      </c>
      <c r="C58" s="31" t="s">
        <v>108</v>
      </c>
      <c r="D58" s="32" t="s">
        <v>44</v>
      </c>
      <c r="E58" s="78">
        <v>0</v>
      </c>
      <c r="F58" s="33" t="str">
        <f t="shared" si="1"/>
        <v>-</v>
      </c>
    </row>
    <row r="59" spans="1:6" ht="45">
      <c r="A59" s="29" t="s">
        <v>109</v>
      </c>
      <c r="B59" s="30" t="s">
        <v>31</v>
      </c>
      <c r="C59" s="31" t="s">
        <v>110</v>
      </c>
      <c r="D59" s="32" t="s">
        <v>44</v>
      </c>
      <c r="E59" s="78">
        <v>0</v>
      </c>
      <c r="F59" s="33" t="str">
        <f t="shared" si="1"/>
        <v>-</v>
      </c>
    </row>
    <row r="60" spans="1:6" ht="45">
      <c r="A60" s="29" t="s">
        <v>111</v>
      </c>
      <c r="B60" s="30" t="s">
        <v>31</v>
      </c>
      <c r="C60" s="31" t="s">
        <v>112</v>
      </c>
      <c r="D60" s="32" t="s">
        <v>44</v>
      </c>
      <c r="E60" s="78">
        <v>0</v>
      </c>
      <c r="F60" s="33" t="str">
        <f t="shared" si="1"/>
        <v>-</v>
      </c>
    </row>
    <row r="61" spans="1:6">
      <c r="A61" s="29" t="s">
        <v>113</v>
      </c>
      <c r="B61" s="30" t="s">
        <v>31</v>
      </c>
      <c r="C61" s="31" t="s">
        <v>114</v>
      </c>
      <c r="D61" s="32">
        <v>11300</v>
      </c>
      <c r="E61" s="78">
        <v>0</v>
      </c>
      <c r="F61" s="33">
        <f t="shared" si="1"/>
        <v>11300</v>
      </c>
    </row>
    <row r="62" spans="1:6" ht="33.75">
      <c r="A62" s="29" t="s">
        <v>115</v>
      </c>
      <c r="B62" s="30" t="s">
        <v>31</v>
      </c>
      <c r="C62" s="31" t="s">
        <v>116</v>
      </c>
      <c r="D62" s="32">
        <v>11300</v>
      </c>
      <c r="E62" s="78">
        <v>0</v>
      </c>
      <c r="F62" s="33">
        <f t="shared" si="1"/>
        <v>11300</v>
      </c>
    </row>
    <row r="63" spans="1:6" ht="45">
      <c r="A63" s="29" t="s">
        <v>117</v>
      </c>
      <c r="B63" s="30" t="s">
        <v>31</v>
      </c>
      <c r="C63" s="31" t="s">
        <v>118</v>
      </c>
      <c r="D63" s="32">
        <v>11300</v>
      </c>
      <c r="E63" s="78">
        <v>0</v>
      </c>
      <c r="F63" s="33">
        <f t="shared" si="1"/>
        <v>11300</v>
      </c>
    </row>
    <row r="64" spans="1:6" ht="45">
      <c r="A64" s="29" t="s">
        <v>117</v>
      </c>
      <c r="B64" s="30" t="s">
        <v>31</v>
      </c>
      <c r="C64" s="31" t="s">
        <v>119</v>
      </c>
      <c r="D64" s="32">
        <v>10900</v>
      </c>
      <c r="E64" s="78">
        <v>0</v>
      </c>
      <c r="F64" s="33">
        <f t="shared" si="1"/>
        <v>10900</v>
      </c>
    </row>
    <row r="65" spans="1:6" ht="45">
      <c r="A65" s="29" t="s">
        <v>117</v>
      </c>
      <c r="B65" s="30" t="s">
        <v>31</v>
      </c>
      <c r="C65" s="31" t="s">
        <v>120</v>
      </c>
      <c r="D65" s="32" t="s">
        <v>44</v>
      </c>
      <c r="E65" s="78">
        <v>0</v>
      </c>
      <c r="F65" s="33" t="str">
        <f t="shared" si="1"/>
        <v>-</v>
      </c>
    </row>
    <row r="66" spans="1:6">
      <c r="A66" s="29" t="s">
        <v>121</v>
      </c>
      <c r="B66" s="30" t="s">
        <v>31</v>
      </c>
      <c r="C66" s="31" t="s">
        <v>122</v>
      </c>
      <c r="D66" s="32">
        <v>11073000</v>
      </c>
      <c r="E66" s="78">
        <f>E67</f>
        <v>3393625</v>
      </c>
      <c r="F66" s="33">
        <f t="shared" si="1"/>
        <v>7679375</v>
      </c>
    </row>
    <row r="67" spans="1:6" ht="33.75">
      <c r="A67" s="29" t="s">
        <v>123</v>
      </c>
      <c r="B67" s="30" t="s">
        <v>31</v>
      </c>
      <c r="C67" s="31" t="s">
        <v>124</v>
      </c>
      <c r="D67" s="32">
        <v>11073000</v>
      </c>
      <c r="E67" s="78">
        <f>E76+E71+E68</f>
        <v>3393625</v>
      </c>
      <c r="F67" s="33">
        <f t="shared" si="1"/>
        <v>7679375</v>
      </c>
    </row>
    <row r="68" spans="1:6" ht="22.5">
      <c r="A68" s="29" t="s">
        <v>125</v>
      </c>
      <c r="B68" s="30" t="s">
        <v>31</v>
      </c>
      <c r="C68" s="31" t="s">
        <v>126</v>
      </c>
      <c r="D68" s="32">
        <v>8346400</v>
      </c>
      <c r="E68" s="78">
        <f>E69</f>
        <v>3338600</v>
      </c>
      <c r="F68" s="33">
        <f t="shared" si="1"/>
        <v>5007800</v>
      </c>
    </row>
    <row r="69" spans="1:6">
      <c r="A69" s="29" t="s">
        <v>127</v>
      </c>
      <c r="B69" s="30" t="s">
        <v>31</v>
      </c>
      <c r="C69" s="31" t="s">
        <v>128</v>
      </c>
      <c r="D69" s="32">
        <v>8346400</v>
      </c>
      <c r="E69" s="78">
        <f>E70</f>
        <v>3338600</v>
      </c>
      <c r="F69" s="33">
        <f t="shared" si="1"/>
        <v>5007800</v>
      </c>
    </row>
    <row r="70" spans="1:6" ht="22.5">
      <c r="A70" s="29" t="s">
        <v>129</v>
      </c>
      <c r="B70" s="30" t="s">
        <v>31</v>
      </c>
      <c r="C70" s="31" t="s">
        <v>130</v>
      </c>
      <c r="D70" s="32">
        <v>8346400</v>
      </c>
      <c r="E70" s="78">
        <f>1112900+1112900+1112800</f>
        <v>3338600</v>
      </c>
      <c r="F70" s="33">
        <f t="shared" si="1"/>
        <v>5007800</v>
      </c>
    </row>
    <row r="71" spans="1:6" ht="22.5">
      <c r="A71" s="29" t="s">
        <v>131</v>
      </c>
      <c r="B71" s="30" t="s">
        <v>31</v>
      </c>
      <c r="C71" s="31" t="s">
        <v>132</v>
      </c>
      <c r="D71" s="32">
        <v>208400</v>
      </c>
      <c r="E71" s="78">
        <f>E74+E72</f>
        <v>52250</v>
      </c>
      <c r="F71" s="33">
        <f t="shared" si="1"/>
        <v>156150</v>
      </c>
    </row>
    <row r="72" spans="1:6" ht="33.75">
      <c r="A72" s="29" t="s">
        <v>133</v>
      </c>
      <c r="B72" s="30" t="s">
        <v>31</v>
      </c>
      <c r="C72" s="31" t="s">
        <v>134</v>
      </c>
      <c r="D72" s="32">
        <v>200</v>
      </c>
      <c r="E72" s="78">
        <f>E73</f>
        <v>200</v>
      </c>
      <c r="F72" s="33" t="str">
        <f t="shared" si="1"/>
        <v>-</v>
      </c>
    </row>
    <row r="73" spans="1:6" ht="33.75">
      <c r="A73" s="29" t="s">
        <v>135</v>
      </c>
      <c r="B73" s="30" t="s">
        <v>31</v>
      </c>
      <c r="C73" s="31" t="s">
        <v>136</v>
      </c>
      <c r="D73" s="32">
        <v>200</v>
      </c>
      <c r="E73" s="78">
        <v>200</v>
      </c>
      <c r="F73" s="33" t="str">
        <f t="shared" si="1"/>
        <v>-</v>
      </c>
    </row>
    <row r="74" spans="1:6" ht="33.75">
      <c r="A74" s="29" t="s">
        <v>137</v>
      </c>
      <c r="B74" s="30" t="s">
        <v>31</v>
      </c>
      <c r="C74" s="31" t="s">
        <v>138</v>
      </c>
      <c r="D74" s="32">
        <v>208200</v>
      </c>
      <c r="E74" s="78">
        <f>E75</f>
        <v>52050</v>
      </c>
      <c r="F74" s="33">
        <f t="shared" si="1"/>
        <v>156150</v>
      </c>
    </row>
    <row r="75" spans="1:6" ht="33.75">
      <c r="A75" s="29" t="s">
        <v>139</v>
      </c>
      <c r="B75" s="30" t="s">
        <v>31</v>
      </c>
      <c r="C75" s="31" t="s">
        <v>140</v>
      </c>
      <c r="D75" s="32">
        <v>208200</v>
      </c>
      <c r="E75" s="78">
        <v>52050</v>
      </c>
      <c r="F75" s="33">
        <f t="shared" si="1"/>
        <v>156150</v>
      </c>
    </row>
    <row r="76" spans="1:6">
      <c r="A76" s="29" t="s">
        <v>141</v>
      </c>
      <c r="B76" s="30" t="s">
        <v>31</v>
      </c>
      <c r="C76" s="31" t="s">
        <v>142</v>
      </c>
      <c r="D76" s="32">
        <v>2518200</v>
      </c>
      <c r="E76" s="78">
        <f>E77</f>
        <v>2775</v>
      </c>
      <c r="F76" s="33">
        <f t="shared" si="1"/>
        <v>2515425</v>
      </c>
    </row>
    <row r="77" spans="1:6" ht="22.5">
      <c r="A77" s="29" t="s">
        <v>143</v>
      </c>
      <c r="B77" s="30" t="s">
        <v>31</v>
      </c>
      <c r="C77" s="31" t="s">
        <v>144</v>
      </c>
      <c r="D77" s="32">
        <v>2518200</v>
      </c>
      <c r="E77" s="78">
        <f>925+925+925</f>
        <v>2775</v>
      </c>
      <c r="F77" s="33">
        <f t="shared" si="1"/>
        <v>2515425</v>
      </c>
    </row>
    <row r="78" spans="1:6" ht="22.5">
      <c r="A78" s="29" t="s">
        <v>145</v>
      </c>
      <c r="B78" s="30" t="s">
        <v>31</v>
      </c>
      <c r="C78" s="31" t="s">
        <v>146</v>
      </c>
      <c r="D78" s="32">
        <v>2518200</v>
      </c>
      <c r="E78" s="78">
        <f>925+925+925</f>
        <v>2775</v>
      </c>
      <c r="F78" s="33">
        <f t="shared" si="1"/>
        <v>2515425</v>
      </c>
    </row>
    <row r="79" spans="1:6" ht="12.75" customHeight="1">
      <c r="A79" s="35"/>
      <c r="B79" s="36"/>
      <c r="C79" s="36"/>
      <c r="D79" s="37"/>
      <c r="E79" s="86"/>
      <c r="F79" s="37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0"/>
  <sheetViews>
    <sheetView showGridLines="0" tabSelected="1" topLeftCell="A139" workbookViewId="0">
      <selection activeCell="H149" sqref="H149"/>
    </sheetView>
  </sheetViews>
  <sheetFormatPr defaultRowHeight="12.75" customHeight="1"/>
  <cols>
    <col min="1" max="1" width="45.7109375" customWidth="1"/>
    <col min="2" max="2" width="6.7109375" customWidth="1"/>
    <col min="3" max="3" width="40.7109375" customWidth="1"/>
    <col min="4" max="4" width="18.85546875" customWidth="1"/>
    <col min="5" max="5" width="18.7109375" style="87" customWidth="1"/>
    <col min="6" max="6" width="18.7109375" customWidth="1"/>
  </cols>
  <sheetData>
    <row r="2" spans="1:6" ht="15" customHeight="1">
      <c r="A2" s="115" t="s">
        <v>147</v>
      </c>
      <c r="B2" s="115"/>
      <c r="C2" s="115"/>
      <c r="D2" s="115"/>
      <c r="E2" s="82"/>
      <c r="F2" s="10" t="s">
        <v>148</v>
      </c>
    </row>
    <row r="3" spans="1:6" ht="13.5" customHeight="1">
      <c r="A3" s="3"/>
      <c r="B3" s="3"/>
      <c r="C3" s="38"/>
      <c r="D3" s="6"/>
      <c r="E3" s="88"/>
      <c r="F3" s="6"/>
    </row>
    <row r="4" spans="1:6" ht="10.15" customHeight="1">
      <c r="A4" s="137" t="s">
        <v>21</v>
      </c>
      <c r="B4" s="120" t="s">
        <v>22</v>
      </c>
      <c r="C4" s="135" t="s">
        <v>149</v>
      </c>
      <c r="D4" s="123" t="s">
        <v>24</v>
      </c>
      <c r="E4" s="140" t="s">
        <v>25</v>
      </c>
      <c r="F4" s="129" t="s">
        <v>26</v>
      </c>
    </row>
    <row r="5" spans="1:6" ht="5.45" customHeight="1">
      <c r="A5" s="138"/>
      <c r="B5" s="121"/>
      <c r="C5" s="136"/>
      <c r="D5" s="124"/>
      <c r="E5" s="141"/>
      <c r="F5" s="130"/>
    </row>
    <row r="6" spans="1:6" ht="9.6" customHeight="1">
      <c r="A6" s="138"/>
      <c r="B6" s="121"/>
      <c r="C6" s="136"/>
      <c r="D6" s="124"/>
      <c r="E6" s="141"/>
      <c r="F6" s="130"/>
    </row>
    <row r="7" spans="1:6" ht="6" customHeight="1">
      <c r="A7" s="138"/>
      <c r="B7" s="121"/>
      <c r="C7" s="136"/>
      <c r="D7" s="124"/>
      <c r="E7" s="141"/>
      <c r="F7" s="130"/>
    </row>
    <row r="8" spans="1:6" ht="6.6" customHeight="1">
      <c r="A8" s="138"/>
      <c r="B8" s="121"/>
      <c r="C8" s="136"/>
      <c r="D8" s="124"/>
      <c r="E8" s="141"/>
      <c r="F8" s="130"/>
    </row>
    <row r="9" spans="1:6" ht="10.9" customHeight="1">
      <c r="A9" s="138"/>
      <c r="B9" s="121"/>
      <c r="C9" s="136"/>
      <c r="D9" s="124"/>
      <c r="E9" s="141"/>
      <c r="F9" s="130"/>
    </row>
    <row r="10" spans="1:6" ht="4.1500000000000004" hidden="1" customHeight="1">
      <c r="A10" s="138"/>
      <c r="B10" s="121"/>
      <c r="C10" s="39"/>
      <c r="D10" s="124"/>
      <c r="E10" s="89"/>
      <c r="F10" s="40"/>
    </row>
    <row r="11" spans="1:6" ht="13.15" hidden="1" customHeight="1">
      <c r="A11" s="139"/>
      <c r="B11" s="122"/>
      <c r="C11" s="41"/>
      <c r="D11" s="125"/>
      <c r="E11" s="90"/>
      <c r="F11" s="42"/>
    </row>
    <row r="12" spans="1:6" ht="13.5" customHeight="1" thickBot="1">
      <c r="A12" s="15">
        <v>1</v>
      </c>
      <c r="B12" s="16">
        <v>2</v>
      </c>
      <c r="C12" s="17">
        <v>3</v>
      </c>
      <c r="D12" s="18" t="s">
        <v>27</v>
      </c>
      <c r="E12" s="91" t="s">
        <v>28</v>
      </c>
      <c r="F12" s="19" t="s">
        <v>29</v>
      </c>
    </row>
    <row r="13" spans="1:6">
      <c r="A13" s="44" t="s">
        <v>150</v>
      </c>
      <c r="B13" s="45" t="s">
        <v>151</v>
      </c>
      <c r="C13" s="46" t="s">
        <v>152</v>
      </c>
      <c r="D13" s="47">
        <f>D15</f>
        <v>13275200</v>
      </c>
      <c r="E13" s="92">
        <f>E15</f>
        <v>2059310.29</v>
      </c>
      <c r="F13" s="48">
        <f>IF(OR(D13="-",IF(E13="-",0,E13)&gt;=IF(D13="-",0,D13)),"-",IF(D13="-",0,D13)-IF(E13="-",0,E13))</f>
        <v>11215889.710000001</v>
      </c>
    </row>
    <row r="14" spans="1:6">
      <c r="A14" s="49" t="s">
        <v>33</v>
      </c>
      <c r="B14" s="50"/>
      <c r="C14" s="51"/>
      <c r="D14" s="52"/>
      <c r="E14" s="93"/>
      <c r="F14" s="53"/>
    </row>
    <row r="15" spans="1:6" ht="22.5">
      <c r="A15" s="20" t="s">
        <v>153</v>
      </c>
      <c r="B15" s="54" t="s">
        <v>151</v>
      </c>
      <c r="C15" s="22" t="s">
        <v>154</v>
      </c>
      <c r="D15" s="23">
        <f>D16+D41+D70+D82+D92+D126+D134+D142+D155+D162</f>
        <v>13275200</v>
      </c>
      <c r="E15" s="94">
        <f>E16+E70+E92+E134+E142+E154+E162</f>
        <v>2059310.29</v>
      </c>
      <c r="F15" s="55">
        <f t="shared" ref="F15:F46" si="0">IF(OR(D15="-",IF(E15="-",0,E15)&gt;=IF(D15="-",0,D15)),"-",IF(D15="-",0,D15)-IF(E15="-",0,E15))</f>
        <v>11215889.710000001</v>
      </c>
    </row>
    <row r="16" spans="1:6">
      <c r="A16" s="44" t="s">
        <v>155</v>
      </c>
      <c r="B16" s="45" t="s">
        <v>151</v>
      </c>
      <c r="C16" s="46" t="s">
        <v>156</v>
      </c>
      <c r="D16" s="47">
        <f>D17+D47</f>
        <v>4453400</v>
      </c>
      <c r="E16" s="92">
        <f>E20+E26+E30+E35+E47</f>
        <v>711780.2699999999</v>
      </c>
      <c r="F16" s="48">
        <f t="shared" si="0"/>
        <v>3741619.73</v>
      </c>
    </row>
    <row r="17" spans="1:6" ht="45">
      <c r="A17" s="44" t="s">
        <v>157</v>
      </c>
      <c r="B17" s="45" t="s">
        <v>151</v>
      </c>
      <c r="C17" s="46" t="s">
        <v>158</v>
      </c>
      <c r="D17" s="47">
        <v>4000200</v>
      </c>
      <c r="E17" s="92">
        <f>E20+E26+E30+E35</f>
        <v>691364.2699999999</v>
      </c>
      <c r="F17" s="48">
        <f t="shared" si="0"/>
        <v>3308835.73</v>
      </c>
    </row>
    <row r="18" spans="1:6" ht="22.5">
      <c r="A18" s="20" t="s">
        <v>159</v>
      </c>
      <c r="B18" s="54" t="s">
        <v>151</v>
      </c>
      <c r="C18" s="22" t="s">
        <v>160</v>
      </c>
      <c r="D18" s="23">
        <v>4000000</v>
      </c>
      <c r="E18" s="94">
        <f t="shared" ref="E18:E21" si="1">E19</f>
        <v>691364.2699999999</v>
      </c>
      <c r="F18" s="55">
        <f t="shared" si="0"/>
        <v>3308635.73</v>
      </c>
    </row>
    <row r="19" spans="1:6">
      <c r="A19" s="20" t="s">
        <v>13</v>
      </c>
      <c r="B19" s="54" t="s">
        <v>151</v>
      </c>
      <c r="C19" s="22" t="s">
        <v>161</v>
      </c>
      <c r="D19" s="23">
        <v>4000000</v>
      </c>
      <c r="E19" s="94">
        <f>E20+E26+E30</f>
        <v>691364.2699999999</v>
      </c>
      <c r="F19" s="55">
        <f t="shared" si="0"/>
        <v>3308635.73</v>
      </c>
    </row>
    <row r="20" spans="1:6" ht="45">
      <c r="A20" s="107" t="s">
        <v>162</v>
      </c>
      <c r="B20" s="108" t="s">
        <v>151</v>
      </c>
      <c r="C20" s="109" t="s">
        <v>163</v>
      </c>
      <c r="D20" s="110">
        <v>3596900</v>
      </c>
      <c r="E20" s="111">
        <f t="shared" si="1"/>
        <v>549919.37</v>
      </c>
      <c r="F20" s="112">
        <f t="shared" si="0"/>
        <v>3046980.63</v>
      </c>
    </row>
    <row r="21" spans="1:6" ht="56.25">
      <c r="A21" s="107" t="s">
        <v>164</v>
      </c>
      <c r="B21" s="108" t="s">
        <v>151</v>
      </c>
      <c r="C21" s="109" t="s">
        <v>165</v>
      </c>
      <c r="D21" s="113">
        <v>3596900</v>
      </c>
      <c r="E21" s="111">
        <f t="shared" si="1"/>
        <v>549919.37</v>
      </c>
      <c r="F21" s="112">
        <f t="shared" si="0"/>
        <v>3046980.63</v>
      </c>
    </row>
    <row r="22" spans="1:6" ht="22.5">
      <c r="A22" s="107" t="s">
        <v>166</v>
      </c>
      <c r="B22" s="108" t="s">
        <v>151</v>
      </c>
      <c r="C22" s="109" t="s">
        <v>167</v>
      </c>
      <c r="D22" s="114">
        <v>3596900</v>
      </c>
      <c r="E22" s="111">
        <f>E23+E25+E24</f>
        <v>549919.37</v>
      </c>
      <c r="F22" s="112">
        <f t="shared" si="0"/>
        <v>3046980.63</v>
      </c>
    </row>
    <row r="23" spans="1:6" ht="22.5">
      <c r="A23" s="107" t="s">
        <v>168</v>
      </c>
      <c r="B23" s="108" t="s">
        <v>151</v>
      </c>
      <c r="C23" s="109" t="s">
        <v>169</v>
      </c>
      <c r="D23" s="113">
        <v>2521100</v>
      </c>
      <c r="E23" s="111">
        <f>83140.92+163029.13+188215.8</f>
        <v>434385.85</v>
      </c>
      <c r="F23" s="112">
        <f t="shared" si="0"/>
        <v>2086714.15</v>
      </c>
    </row>
    <row r="24" spans="1:6" ht="33.75">
      <c r="A24" s="107" t="s">
        <v>170</v>
      </c>
      <c r="B24" s="108" t="s">
        <v>151</v>
      </c>
      <c r="C24" s="109" t="s">
        <v>171</v>
      </c>
      <c r="D24" s="113">
        <v>233200</v>
      </c>
      <c r="E24" s="111">
        <f>50+50</f>
        <v>100</v>
      </c>
      <c r="F24" s="112">
        <f t="shared" si="0"/>
        <v>233100</v>
      </c>
    </row>
    <row r="25" spans="1:6" ht="33.75">
      <c r="A25" s="107" t="s">
        <v>172</v>
      </c>
      <c r="B25" s="108" t="s">
        <v>151</v>
      </c>
      <c r="C25" s="109" t="s">
        <v>173</v>
      </c>
      <c r="D25" s="113">
        <v>842600</v>
      </c>
      <c r="E25" s="111">
        <f>6912.52+59892.32+48628.68</f>
        <v>115433.51999999999</v>
      </c>
      <c r="F25" s="112">
        <f t="shared" si="0"/>
        <v>727166.48</v>
      </c>
    </row>
    <row r="26" spans="1:6" ht="45">
      <c r="A26" s="20" t="s">
        <v>174</v>
      </c>
      <c r="B26" s="54" t="s">
        <v>151</v>
      </c>
      <c r="C26" s="22" t="s">
        <v>175</v>
      </c>
      <c r="D26" s="103">
        <v>381100</v>
      </c>
      <c r="E26" s="104">
        <f>E28</f>
        <v>137249.69999999998</v>
      </c>
      <c r="F26" s="106">
        <f t="shared" si="0"/>
        <v>243850.30000000002</v>
      </c>
    </row>
    <row r="27" spans="1:6" ht="22.5">
      <c r="A27" s="20" t="s">
        <v>176</v>
      </c>
      <c r="B27" s="54" t="s">
        <v>151</v>
      </c>
      <c r="C27" s="22" t="s">
        <v>177</v>
      </c>
      <c r="D27" s="23">
        <v>381100</v>
      </c>
      <c r="E27" s="94">
        <f>E28</f>
        <v>137249.69999999998</v>
      </c>
      <c r="F27" s="55">
        <f t="shared" si="0"/>
        <v>243850.30000000002</v>
      </c>
    </row>
    <row r="28" spans="1:6" ht="22.5">
      <c r="A28" s="20" t="s">
        <v>178</v>
      </c>
      <c r="B28" s="54" t="s">
        <v>151</v>
      </c>
      <c r="C28" s="22" t="s">
        <v>179</v>
      </c>
      <c r="D28" s="23">
        <v>381100</v>
      </c>
      <c r="E28" s="94">
        <f>E29</f>
        <v>137249.69999999998</v>
      </c>
      <c r="F28" s="55">
        <f t="shared" si="0"/>
        <v>243850.30000000002</v>
      </c>
    </row>
    <row r="29" spans="1:6" ht="22.5">
      <c r="A29" s="20" t="s">
        <v>180</v>
      </c>
      <c r="B29" s="54" t="s">
        <v>151</v>
      </c>
      <c r="C29" s="22" t="s">
        <v>181</v>
      </c>
      <c r="D29" s="23">
        <v>381100</v>
      </c>
      <c r="E29" s="94">
        <f>42534.45+47450.73+47264.52</f>
        <v>137249.69999999998</v>
      </c>
      <c r="F29" s="55">
        <f t="shared" si="0"/>
        <v>243850.30000000002</v>
      </c>
    </row>
    <row r="30" spans="1:6" ht="33.75">
      <c r="A30" s="20" t="s">
        <v>182</v>
      </c>
      <c r="B30" s="54" t="s">
        <v>151</v>
      </c>
      <c r="C30" s="22" t="s">
        <v>183</v>
      </c>
      <c r="D30" s="103">
        <v>22000</v>
      </c>
      <c r="E30" s="104">
        <f>E31</f>
        <v>4195.2</v>
      </c>
      <c r="F30" s="106">
        <f t="shared" si="0"/>
        <v>17804.8</v>
      </c>
    </row>
    <row r="31" spans="1:6">
      <c r="A31" s="20" t="s">
        <v>184</v>
      </c>
      <c r="B31" s="54" t="s">
        <v>151</v>
      </c>
      <c r="C31" s="22" t="s">
        <v>185</v>
      </c>
      <c r="D31" s="23">
        <v>22000</v>
      </c>
      <c r="E31" s="94">
        <f>E33+E34</f>
        <v>4195.2</v>
      </c>
      <c r="F31" s="55">
        <f t="shared" si="0"/>
        <v>17804.8</v>
      </c>
    </row>
    <row r="32" spans="1:6">
      <c r="A32" s="20" t="s">
        <v>186</v>
      </c>
      <c r="B32" s="54" t="s">
        <v>151</v>
      </c>
      <c r="C32" s="22" t="s">
        <v>414</v>
      </c>
      <c r="D32" s="23">
        <v>5000</v>
      </c>
      <c r="E32" s="94"/>
      <c r="F32" s="55">
        <f t="shared" si="0"/>
        <v>5000</v>
      </c>
    </row>
    <row r="33" spans="1:6">
      <c r="A33" s="20" t="s">
        <v>187</v>
      </c>
      <c r="B33" s="54" t="s">
        <v>151</v>
      </c>
      <c r="C33" s="22" t="s">
        <v>188</v>
      </c>
      <c r="D33" s="23">
        <v>1000</v>
      </c>
      <c r="E33" s="94">
        <v>216</v>
      </c>
      <c r="F33" s="55">
        <f t="shared" si="0"/>
        <v>784</v>
      </c>
    </row>
    <row r="34" spans="1:6">
      <c r="A34" s="20" t="s">
        <v>189</v>
      </c>
      <c r="B34" s="54" t="s">
        <v>151</v>
      </c>
      <c r="C34" s="22" t="s">
        <v>190</v>
      </c>
      <c r="D34" s="23">
        <v>16000</v>
      </c>
      <c r="E34" s="94">
        <v>3979.2</v>
      </c>
      <c r="F34" s="55">
        <f t="shared" si="0"/>
        <v>12020.8</v>
      </c>
    </row>
    <row r="35" spans="1:6" ht="22.5">
      <c r="A35" s="20" t="s">
        <v>191</v>
      </c>
      <c r="B35" s="54" t="s">
        <v>151</v>
      </c>
      <c r="C35" s="22" t="s">
        <v>192</v>
      </c>
      <c r="D35" s="103">
        <v>200</v>
      </c>
      <c r="E35" s="94"/>
      <c r="F35" s="55">
        <f t="shared" si="0"/>
        <v>200</v>
      </c>
    </row>
    <row r="36" spans="1:6">
      <c r="A36" s="20" t="s">
        <v>193</v>
      </c>
      <c r="B36" s="54" t="s">
        <v>151</v>
      </c>
      <c r="C36" s="22" t="s">
        <v>194</v>
      </c>
      <c r="D36" s="23">
        <v>200</v>
      </c>
      <c r="E36" s="94"/>
      <c r="F36" s="55">
        <f t="shared" si="0"/>
        <v>200</v>
      </c>
    </row>
    <row r="37" spans="1:6" ht="90">
      <c r="A37" s="56" t="s">
        <v>195</v>
      </c>
      <c r="B37" s="54" t="s">
        <v>151</v>
      </c>
      <c r="C37" s="22" t="s">
        <v>196</v>
      </c>
      <c r="D37" s="23">
        <v>200</v>
      </c>
      <c r="E37" s="94"/>
      <c r="F37" s="55">
        <f t="shared" si="0"/>
        <v>200</v>
      </c>
    </row>
    <row r="38" spans="1:6" ht="22.5">
      <c r="A38" s="20" t="s">
        <v>176</v>
      </c>
      <c r="B38" s="54" t="s">
        <v>151</v>
      </c>
      <c r="C38" s="22" t="s">
        <v>197</v>
      </c>
      <c r="D38" s="23">
        <v>200</v>
      </c>
      <c r="E38" s="94"/>
      <c r="F38" s="55">
        <f t="shared" si="0"/>
        <v>200</v>
      </c>
    </row>
    <row r="39" spans="1:6" ht="22.5">
      <c r="A39" s="20" t="s">
        <v>178</v>
      </c>
      <c r="B39" s="54" t="s">
        <v>151</v>
      </c>
      <c r="C39" s="22" t="s">
        <v>198</v>
      </c>
      <c r="D39" s="23">
        <v>200</v>
      </c>
      <c r="E39" s="94"/>
      <c r="F39" s="55">
        <f t="shared" si="0"/>
        <v>200</v>
      </c>
    </row>
    <row r="40" spans="1:6" ht="22.5">
      <c r="A40" s="20" t="s">
        <v>180</v>
      </c>
      <c r="B40" s="54" t="s">
        <v>151</v>
      </c>
      <c r="C40" s="22" t="s">
        <v>199</v>
      </c>
      <c r="D40" s="23">
        <v>200</v>
      </c>
      <c r="E40" s="94"/>
      <c r="F40" s="55">
        <f t="shared" si="0"/>
        <v>200</v>
      </c>
    </row>
    <row r="41" spans="1:6">
      <c r="A41" s="44" t="s">
        <v>200</v>
      </c>
      <c r="B41" s="45" t="s">
        <v>151</v>
      </c>
      <c r="C41" s="46" t="s">
        <v>201</v>
      </c>
      <c r="D41" s="47">
        <v>0</v>
      </c>
      <c r="E41" s="92"/>
      <c r="F41" s="48" t="str">
        <f t="shared" si="0"/>
        <v>-</v>
      </c>
    </row>
    <row r="42" spans="1:6" ht="22.5">
      <c r="A42" s="20" t="s">
        <v>191</v>
      </c>
      <c r="B42" s="54" t="s">
        <v>151</v>
      </c>
      <c r="C42" s="22" t="s">
        <v>202</v>
      </c>
      <c r="D42" s="23">
        <v>0</v>
      </c>
      <c r="E42" s="94"/>
      <c r="F42" s="55" t="str">
        <f t="shared" si="0"/>
        <v>-</v>
      </c>
    </row>
    <row r="43" spans="1:6">
      <c r="A43" s="20" t="s">
        <v>193</v>
      </c>
      <c r="B43" s="54" t="s">
        <v>151</v>
      </c>
      <c r="C43" s="22" t="s">
        <v>203</v>
      </c>
      <c r="D43" s="23">
        <v>0</v>
      </c>
      <c r="E43" s="94"/>
      <c r="F43" s="55" t="str">
        <f t="shared" si="0"/>
        <v>-</v>
      </c>
    </row>
    <row r="44" spans="1:6" ht="56.25">
      <c r="A44" s="20" t="s">
        <v>204</v>
      </c>
      <c r="B44" s="54" t="s">
        <v>151</v>
      </c>
      <c r="C44" s="22" t="s">
        <v>205</v>
      </c>
      <c r="D44" s="23">
        <v>0</v>
      </c>
      <c r="E44" s="94"/>
      <c r="F44" s="55" t="str">
        <f t="shared" si="0"/>
        <v>-</v>
      </c>
    </row>
    <row r="45" spans="1:6">
      <c r="A45" s="20" t="s">
        <v>184</v>
      </c>
      <c r="B45" s="54" t="s">
        <v>151</v>
      </c>
      <c r="C45" s="22" t="s">
        <v>206</v>
      </c>
      <c r="D45" s="23">
        <v>0</v>
      </c>
      <c r="E45" s="94"/>
      <c r="F45" s="55" t="str">
        <f t="shared" si="0"/>
        <v>-</v>
      </c>
    </row>
    <row r="46" spans="1:6">
      <c r="A46" s="20" t="s">
        <v>207</v>
      </c>
      <c r="B46" s="54" t="s">
        <v>151</v>
      </c>
      <c r="C46" s="22" t="s">
        <v>208</v>
      </c>
      <c r="D46" s="23">
        <v>0</v>
      </c>
      <c r="E46" s="94"/>
      <c r="F46" s="55" t="str">
        <f t="shared" si="0"/>
        <v>-</v>
      </c>
    </row>
    <row r="47" spans="1:6">
      <c r="A47" s="44" t="s">
        <v>209</v>
      </c>
      <c r="B47" s="45" t="s">
        <v>151</v>
      </c>
      <c r="C47" s="46" t="s">
        <v>210</v>
      </c>
      <c r="D47" s="47">
        <f>D48</f>
        <v>453200</v>
      </c>
      <c r="E47" s="92">
        <f>E48</f>
        <v>20416</v>
      </c>
      <c r="F47" s="48">
        <f t="shared" ref="F47:F82" si="2">IF(OR(D47="-",IF(E47="-",0,E47)&gt;=IF(D47="-",0,D47)),"-",IF(D47="-",0,D47)-IF(E47="-",0,E47))</f>
        <v>432784</v>
      </c>
    </row>
    <row r="48" spans="1:6" ht="22.5">
      <c r="A48" s="20" t="s">
        <v>191</v>
      </c>
      <c r="B48" s="54" t="s">
        <v>151</v>
      </c>
      <c r="C48" s="22" t="s">
        <v>211</v>
      </c>
      <c r="D48" s="23">
        <f>D49</f>
        <v>453200</v>
      </c>
      <c r="E48" s="94">
        <f>E49</f>
        <v>20416</v>
      </c>
      <c r="F48" s="55">
        <f t="shared" si="2"/>
        <v>432784</v>
      </c>
    </row>
    <row r="49" spans="1:6">
      <c r="A49" s="20" t="s">
        <v>193</v>
      </c>
      <c r="B49" s="54" t="s">
        <v>151</v>
      </c>
      <c r="C49" s="22" t="s">
        <v>212</v>
      </c>
      <c r="D49" s="23">
        <f>D50+D54+D58+D66</f>
        <v>453200</v>
      </c>
      <c r="E49" s="94">
        <f>E69+E53</f>
        <v>20416</v>
      </c>
      <c r="F49" s="55">
        <f t="shared" si="2"/>
        <v>432784</v>
      </c>
    </row>
    <row r="50" spans="1:6" ht="67.5">
      <c r="A50" s="20" t="s">
        <v>213</v>
      </c>
      <c r="B50" s="54" t="s">
        <v>151</v>
      </c>
      <c r="C50" s="22" t="s">
        <v>214</v>
      </c>
      <c r="D50" s="23">
        <v>20000</v>
      </c>
      <c r="E50" s="94"/>
      <c r="F50" s="55">
        <f t="shared" si="2"/>
        <v>20000</v>
      </c>
    </row>
    <row r="51" spans="1:6" ht="22.5">
      <c r="A51" s="20" t="s">
        <v>176</v>
      </c>
      <c r="B51" s="54" t="s">
        <v>151</v>
      </c>
      <c r="C51" s="22" t="s">
        <v>215</v>
      </c>
      <c r="D51" s="23">
        <v>20000</v>
      </c>
      <c r="E51" s="94"/>
      <c r="F51" s="55">
        <f t="shared" si="2"/>
        <v>20000</v>
      </c>
    </row>
    <row r="52" spans="1:6" ht="22.5">
      <c r="A52" s="20" t="s">
        <v>178</v>
      </c>
      <c r="B52" s="54" t="s">
        <v>151</v>
      </c>
      <c r="C52" s="22" t="s">
        <v>216</v>
      </c>
      <c r="D52" s="23">
        <v>20000</v>
      </c>
      <c r="E52" s="94"/>
      <c r="F52" s="55">
        <f t="shared" si="2"/>
        <v>20000</v>
      </c>
    </row>
    <row r="53" spans="1:6" ht="22.5">
      <c r="A53" s="20" t="s">
        <v>180</v>
      </c>
      <c r="B53" s="54" t="s">
        <v>151</v>
      </c>
      <c r="C53" s="22" t="s">
        <v>217</v>
      </c>
      <c r="D53" s="23">
        <v>20000</v>
      </c>
      <c r="E53" s="94">
        <v>416</v>
      </c>
      <c r="F53" s="55">
        <f t="shared" si="2"/>
        <v>19584</v>
      </c>
    </row>
    <row r="54" spans="1:6" ht="56.25">
      <c r="A54" s="20" t="s">
        <v>426</v>
      </c>
      <c r="B54" s="54" t="s">
        <v>151</v>
      </c>
      <c r="C54" s="22" t="s">
        <v>427</v>
      </c>
      <c r="D54" s="23">
        <f>D55</f>
        <v>363200</v>
      </c>
      <c r="E54" s="94"/>
      <c r="F54" s="55"/>
    </row>
    <row r="55" spans="1:6" ht="22.5">
      <c r="A55" s="20" t="s">
        <v>176</v>
      </c>
      <c r="B55" s="54" t="s">
        <v>151</v>
      </c>
      <c r="C55" s="22" t="s">
        <v>428</v>
      </c>
      <c r="D55" s="23">
        <f>D56</f>
        <v>363200</v>
      </c>
      <c r="E55" s="94"/>
      <c r="F55" s="55"/>
    </row>
    <row r="56" spans="1:6" ht="22.5">
      <c r="A56" s="20" t="s">
        <v>178</v>
      </c>
      <c r="B56" s="54"/>
      <c r="C56" s="22" t="s">
        <v>429</v>
      </c>
      <c r="D56" s="23">
        <f>D57</f>
        <v>363200</v>
      </c>
      <c r="E56" s="94"/>
      <c r="F56" s="55"/>
    </row>
    <row r="57" spans="1:6" ht="22.5">
      <c r="A57" s="20" t="s">
        <v>180</v>
      </c>
      <c r="B57" s="54"/>
      <c r="C57" s="22" t="s">
        <v>430</v>
      </c>
      <c r="D57" s="23">
        <v>363200</v>
      </c>
      <c r="E57" s="94"/>
      <c r="F57" s="55"/>
    </row>
    <row r="58" spans="1:6" ht="56.25">
      <c r="A58" s="20" t="s">
        <v>218</v>
      </c>
      <c r="B58" s="54" t="s">
        <v>151</v>
      </c>
      <c r="C58" s="22" t="s">
        <v>219</v>
      </c>
      <c r="D58" s="23">
        <v>50000</v>
      </c>
      <c r="E58" s="94"/>
      <c r="F58" s="55">
        <f t="shared" si="2"/>
        <v>50000</v>
      </c>
    </row>
    <row r="59" spans="1:6" ht="22.5">
      <c r="A59" s="20" t="s">
        <v>176</v>
      </c>
      <c r="B59" s="54" t="s">
        <v>151</v>
      </c>
      <c r="C59" s="22" t="s">
        <v>220</v>
      </c>
      <c r="D59" s="23">
        <v>50000</v>
      </c>
      <c r="E59" s="94"/>
      <c r="F59" s="55">
        <f t="shared" si="2"/>
        <v>50000</v>
      </c>
    </row>
    <row r="60" spans="1:6" ht="22.5">
      <c r="A60" s="20" t="s">
        <v>178</v>
      </c>
      <c r="B60" s="54" t="s">
        <v>151</v>
      </c>
      <c r="C60" s="22" t="s">
        <v>221</v>
      </c>
      <c r="D60" s="23">
        <v>50000</v>
      </c>
      <c r="E60" s="94"/>
      <c r="F60" s="55">
        <f t="shared" si="2"/>
        <v>50000</v>
      </c>
    </row>
    <row r="61" spans="1:6" ht="22.5">
      <c r="A61" s="20" t="s">
        <v>180</v>
      </c>
      <c r="B61" s="54" t="s">
        <v>151</v>
      </c>
      <c r="C61" s="22" t="s">
        <v>222</v>
      </c>
      <c r="D61" s="23">
        <v>50000</v>
      </c>
      <c r="E61" s="94"/>
      <c r="F61" s="55">
        <f t="shared" si="2"/>
        <v>50000</v>
      </c>
    </row>
    <row r="62" spans="1:6" ht="56.25">
      <c r="A62" s="20" t="s">
        <v>223</v>
      </c>
      <c r="B62" s="54" t="s">
        <v>151</v>
      </c>
      <c r="C62" s="22" t="s">
        <v>224</v>
      </c>
      <c r="D62" s="23">
        <v>0</v>
      </c>
      <c r="E62" s="94"/>
      <c r="F62" s="55" t="str">
        <f t="shared" si="2"/>
        <v>-</v>
      </c>
    </row>
    <row r="63" spans="1:6" ht="22.5">
      <c r="A63" s="20" t="s">
        <v>176</v>
      </c>
      <c r="B63" s="54" t="s">
        <v>151</v>
      </c>
      <c r="C63" s="22" t="s">
        <v>225</v>
      </c>
      <c r="D63" s="23">
        <v>0</v>
      </c>
      <c r="E63" s="94"/>
      <c r="F63" s="55" t="str">
        <f t="shared" si="2"/>
        <v>-</v>
      </c>
    </row>
    <row r="64" spans="1:6" ht="22.5">
      <c r="A64" s="20" t="s">
        <v>178</v>
      </c>
      <c r="B64" s="54" t="s">
        <v>151</v>
      </c>
      <c r="C64" s="22" t="s">
        <v>226</v>
      </c>
      <c r="D64" s="23">
        <v>0</v>
      </c>
      <c r="E64" s="94"/>
      <c r="F64" s="55" t="str">
        <f t="shared" si="2"/>
        <v>-</v>
      </c>
    </row>
    <row r="65" spans="1:6" ht="22.5">
      <c r="A65" s="20" t="s">
        <v>180</v>
      </c>
      <c r="B65" s="54" t="s">
        <v>151</v>
      </c>
      <c r="C65" s="22" t="s">
        <v>227</v>
      </c>
      <c r="D65" s="23">
        <v>0</v>
      </c>
      <c r="E65" s="94"/>
      <c r="F65" s="55" t="str">
        <f t="shared" si="2"/>
        <v>-</v>
      </c>
    </row>
    <row r="66" spans="1:6" ht="45">
      <c r="A66" s="20" t="s">
        <v>228</v>
      </c>
      <c r="B66" s="54" t="s">
        <v>151</v>
      </c>
      <c r="C66" s="22" t="s">
        <v>229</v>
      </c>
      <c r="D66" s="23">
        <v>20000</v>
      </c>
      <c r="E66" s="94">
        <f>E67</f>
        <v>20000</v>
      </c>
      <c r="F66" s="55" t="str">
        <f t="shared" si="2"/>
        <v>-</v>
      </c>
    </row>
    <row r="67" spans="1:6">
      <c r="A67" s="20" t="s">
        <v>184</v>
      </c>
      <c r="B67" s="54" t="s">
        <v>151</v>
      </c>
      <c r="C67" s="22" t="s">
        <v>230</v>
      </c>
      <c r="D67" s="23">
        <v>20000</v>
      </c>
      <c r="E67" s="94">
        <f>E68</f>
        <v>20000</v>
      </c>
      <c r="F67" s="55" t="str">
        <f t="shared" si="2"/>
        <v>-</v>
      </c>
    </row>
    <row r="68" spans="1:6">
      <c r="A68" s="20" t="s">
        <v>186</v>
      </c>
      <c r="B68" s="54" t="s">
        <v>151</v>
      </c>
      <c r="C68" s="22" t="s">
        <v>231</v>
      </c>
      <c r="D68" s="23">
        <v>20000</v>
      </c>
      <c r="E68" s="94">
        <v>20000</v>
      </c>
      <c r="F68" s="55" t="str">
        <f t="shared" si="2"/>
        <v>-</v>
      </c>
    </row>
    <row r="69" spans="1:6">
      <c r="A69" s="20" t="s">
        <v>189</v>
      </c>
      <c r="B69" s="54" t="s">
        <v>151</v>
      </c>
      <c r="C69" s="22" t="s">
        <v>232</v>
      </c>
      <c r="D69" s="23">
        <v>20000</v>
      </c>
      <c r="E69" s="94">
        <v>20000</v>
      </c>
      <c r="F69" s="55" t="str">
        <f t="shared" si="2"/>
        <v>-</v>
      </c>
    </row>
    <row r="70" spans="1:6">
      <c r="A70" s="44" t="s">
        <v>233</v>
      </c>
      <c r="B70" s="45" t="s">
        <v>151</v>
      </c>
      <c r="C70" s="46" t="s">
        <v>234</v>
      </c>
      <c r="D70" s="47">
        <v>208200</v>
      </c>
      <c r="E70" s="92">
        <f>E71</f>
        <v>33804.53</v>
      </c>
      <c r="F70" s="48">
        <f t="shared" si="2"/>
        <v>174395.47</v>
      </c>
    </row>
    <row r="71" spans="1:6">
      <c r="A71" s="44" t="s">
        <v>235</v>
      </c>
      <c r="B71" s="45" t="s">
        <v>151</v>
      </c>
      <c r="C71" s="46" t="s">
        <v>236</v>
      </c>
      <c r="D71" s="47">
        <v>208200</v>
      </c>
      <c r="E71" s="92">
        <f>E72</f>
        <v>33804.53</v>
      </c>
      <c r="F71" s="48">
        <f t="shared" si="2"/>
        <v>174395.47</v>
      </c>
    </row>
    <row r="72" spans="1:6" ht="22.5">
      <c r="A72" s="20" t="s">
        <v>191</v>
      </c>
      <c r="B72" s="54" t="s">
        <v>151</v>
      </c>
      <c r="C72" s="22" t="s">
        <v>237</v>
      </c>
      <c r="D72" s="23">
        <v>208200</v>
      </c>
      <c r="E72" s="94">
        <f>E73</f>
        <v>33804.53</v>
      </c>
      <c r="F72" s="55">
        <f t="shared" si="2"/>
        <v>174395.47</v>
      </c>
    </row>
    <row r="73" spans="1:6">
      <c r="A73" s="20" t="s">
        <v>193</v>
      </c>
      <c r="B73" s="54" t="s">
        <v>151</v>
      </c>
      <c r="C73" s="22" t="s">
        <v>238</v>
      </c>
      <c r="D73" s="23">
        <v>208200</v>
      </c>
      <c r="E73" s="94">
        <f>E74</f>
        <v>33804.53</v>
      </c>
      <c r="F73" s="55">
        <f t="shared" si="2"/>
        <v>174395.47</v>
      </c>
    </row>
    <row r="74" spans="1:6" ht="45">
      <c r="A74" s="20" t="s">
        <v>239</v>
      </c>
      <c r="B74" s="54" t="s">
        <v>151</v>
      </c>
      <c r="C74" s="22" t="s">
        <v>240</v>
      </c>
      <c r="D74" s="23">
        <v>208200</v>
      </c>
      <c r="E74" s="94">
        <f>E75+E78</f>
        <v>33804.53</v>
      </c>
      <c r="F74" s="55">
        <f t="shared" si="2"/>
        <v>174395.47</v>
      </c>
    </row>
    <row r="75" spans="1:6" ht="56.25">
      <c r="A75" s="20" t="s">
        <v>164</v>
      </c>
      <c r="B75" s="54" t="s">
        <v>151</v>
      </c>
      <c r="C75" s="22" t="s">
        <v>241</v>
      </c>
      <c r="D75" s="23">
        <v>160000</v>
      </c>
      <c r="E75" s="94">
        <f>E76</f>
        <v>27060.9</v>
      </c>
      <c r="F75" s="55">
        <f t="shared" si="2"/>
        <v>132939.1</v>
      </c>
    </row>
    <row r="76" spans="1:6" ht="22.5">
      <c r="A76" s="20" t="s">
        <v>166</v>
      </c>
      <c r="B76" s="54" t="s">
        <v>151</v>
      </c>
      <c r="C76" s="22" t="s">
        <v>242</v>
      </c>
      <c r="D76" s="23">
        <v>160000</v>
      </c>
      <c r="E76" s="94">
        <f>E77</f>
        <v>27060.9</v>
      </c>
      <c r="F76" s="55">
        <f t="shared" si="2"/>
        <v>132939.1</v>
      </c>
    </row>
    <row r="77" spans="1:6" ht="22.5">
      <c r="A77" s="20" t="s">
        <v>168</v>
      </c>
      <c r="B77" s="54" t="s">
        <v>151</v>
      </c>
      <c r="C77" s="22" t="s">
        <v>243</v>
      </c>
      <c r="D77" s="23">
        <v>160000</v>
      </c>
      <c r="E77" s="94">
        <f>15030.45+12030.45</f>
        <v>27060.9</v>
      </c>
      <c r="F77" s="55">
        <f t="shared" si="2"/>
        <v>132939.1</v>
      </c>
    </row>
    <row r="78" spans="1:6" ht="33.75">
      <c r="A78" s="20" t="s">
        <v>172</v>
      </c>
      <c r="B78" s="54" t="s">
        <v>151</v>
      </c>
      <c r="C78" s="22" t="s">
        <v>244</v>
      </c>
      <c r="D78" s="23">
        <v>48200</v>
      </c>
      <c r="E78" s="94">
        <f>3371.81+3371.82</f>
        <v>6743.63</v>
      </c>
      <c r="F78" s="55">
        <f t="shared" si="2"/>
        <v>41456.370000000003</v>
      </c>
    </row>
    <row r="79" spans="1:6" ht="22.5">
      <c r="A79" s="20" t="s">
        <v>176</v>
      </c>
      <c r="B79" s="54" t="s">
        <v>151</v>
      </c>
      <c r="C79" s="22" t="s">
        <v>245</v>
      </c>
      <c r="D79" s="23">
        <v>0</v>
      </c>
      <c r="E79" s="94"/>
      <c r="F79" s="55" t="str">
        <f t="shared" si="2"/>
        <v>-</v>
      </c>
    </row>
    <row r="80" spans="1:6" ht="22.5">
      <c r="A80" s="20" t="s">
        <v>178</v>
      </c>
      <c r="B80" s="54" t="s">
        <v>151</v>
      </c>
      <c r="C80" s="22" t="s">
        <v>246</v>
      </c>
      <c r="D80" s="23">
        <v>0</v>
      </c>
      <c r="E80" s="94"/>
      <c r="F80" s="55" t="str">
        <f t="shared" si="2"/>
        <v>-</v>
      </c>
    </row>
    <row r="81" spans="1:6" ht="22.5">
      <c r="A81" s="20" t="s">
        <v>180</v>
      </c>
      <c r="B81" s="54" t="s">
        <v>151</v>
      </c>
      <c r="C81" s="22" t="s">
        <v>247</v>
      </c>
      <c r="D81" s="23">
        <v>0</v>
      </c>
      <c r="E81" s="94"/>
      <c r="F81" s="55" t="str">
        <f t="shared" si="2"/>
        <v>-</v>
      </c>
    </row>
    <row r="82" spans="1:6" ht="22.5">
      <c r="A82" s="44" t="s">
        <v>248</v>
      </c>
      <c r="B82" s="45" t="s">
        <v>151</v>
      </c>
      <c r="C82" s="46" t="s">
        <v>249</v>
      </c>
      <c r="D82" s="47">
        <v>40000</v>
      </c>
      <c r="E82" s="92"/>
      <c r="F82" s="48">
        <f t="shared" si="2"/>
        <v>40000</v>
      </c>
    </row>
    <row r="83" spans="1:6" ht="33.75">
      <c r="A83" s="44" t="s">
        <v>250</v>
      </c>
      <c r="B83" s="45" t="s">
        <v>151</v>
      </c>
      <c r="C83" s="46" t="s">
        <v>251</v>
      </c>
      <c r="D83" s="47">
        <v>40000</v>
      </c>
      <c r="E83" s="92"/>
      <c r="F83" s="48">
        <f t="shared" ref="F83:F116" si="3">IF(OR(D83="-",IF(E83="-",0,E83)&gt;=IF(D83="-",0,D83)),"-",IF(D83="-",0,D83)-IF(E83="-",0,E83))</f>
        <v>40000</v>
      </c>
    </row>
    <row r="84" spans="1:6" ht="45">
      <c r="A84" s="20" t="s">
        <v>252</v>
      </c>
      <c r="B84" s="54" t="s">
        <v>151</v>
      </c>
      <c r="C84" s="22" t="s">
        <v>253</v>
      </c>
      <c r="D84" s="23">
        <v>40000</v>
      </c>
      <c r="E84" s="94"/>
      <c r="F84" s="55">
        <f t="shared" si="3"/>
        <v>40000</v>
      </c>
    </row>
    <row r="85" spans="1:6">
      <c r="A85" s="20" t="s">
        <v>254</v>
      </c>
      <c r="B85" s="54" t="s">
        <v>151</v>
      </c>
      <c r="C85" s="22" t="s">
        <v>255</v>
      </c>
      <c r="D85" s="23">
        <v>40000</v>
      </c>
      <c r="E85" s="94"/>
      <c r="F85" s="55">
        <f t="shared" si="3"/>
        <v>40000</v>
      </c>
    </row>
    <row r="86" spans="1:6" ht="67.5">
      <c r="A86" s="56" t="s">
        <v>256</v>
      </c>
      <c r="B86" s="54" t="s">
        <v>151</v>
      </c>
      <c r="C86" s="22" t="s">
        <v>257</v>
      </c>
      <c r="D86" s="23">
        <v>35000</v>
      </c>
      <c r="E86" s="94"/>
      <c r="F86" s="55">
        <f t="shared" si="3"/>
        <v>35000</v>
      </c>
    </row>
    <row r="87" spans="1:6" ht="22.5">
      <c r="A87" s="20" t="s">
        <v>176</v>
      </c>
      <c r="B87" s="54" t="s">
        <v>151</v>
      </c>
      <c r="C87" s="22" t="s">
        <v>258</v>
      </c>
      <c r="D87" s="23">
        <v>10000</v>
      </c>
      <c r="E87" s="94"/>
      <c r="F87" s="55">
        <f t="shared" si="3"/>
        <v>10000</v>
      </c>
    </row>
    <row r="88" spans="1:6" ht="22.5">
      <c r="A88" s="20" t="s">
        <v>178</v>
      </c>
      <c r="B88" s="54" t="s">
        <v>151</v>
      </c>
      <c r="C88" s="22" t="s">
        <v>259</v>
      </c>
      <c r="D88" s="23">
        <v>15000</v>
      </c>
      <c r="E88" s="94"/>
      <c r="F88" s="55">
        <f t="shared" si="3"/>
        <v>15000</v>
      </c>
    </row>
    <row r="89" spans="1:6" ht="22.5">
      <c r="A89" s="20" t="s">
        <v>180</v>
      </c>
      <c r="B89" s="54" t="s">
        <v>151</v>
      </c>
      <c r="C89" s="22" t="s">
        <v>260</v>
      </c>
      <c r="D89" s="23">
        <v>10000</v>
      </c>
      <c r="E89" s="94"/>
      <c r="F89" s="55">
        <f t="shared" si="3"/>
        <v>10000</v>
      </c>
    </row>
    <row r="90" spans="1:6" ht="67.5">
      <c r="A90" s="56" t="s">
        <v>406</v>
      </c>
      <c r="B90" s="96" t="s">
        <v>151</v>
      </c>
      <c r="C90" s="22" t="s">
        <v>407</v>
      </c>
      <c r="D90" s="32">
        <v>5000</v>
      </c>
      <c r="E90" s="97"/>
      <c r="F90" s="33"/>
    </row>
    <row r="91" spans="1:6" ht="22.5">
      <c r="A91" s="20" t="s">
        <v>178</v>
      </c>
      <c r="B91" s="96"/>
      <c r="C91" s="22" t="s">
        <v>408</v>
      </c>
      <c r="D91" s="32">
        <v>5000</v>
      </c>
      <c r="E91" s="97"/>
      <c r="F91" s="33"/>
    </row>
    <row r="92" spans="1:6">
      <c r="A92" s="44" t="s">
        <v>261</v>
      </c>
      <c r="B92" s="45" t="s">
        <v>151</v>
      </c>
      <c r="C92" s="46" t="s">
        <v>262</v>
      </c>
      <c r="D92" s="47">
        <f>D100+D94</f>
        <v>1662000</v>
      </c>
      <c r="E92" s="92">
        <f>E100+E112</f>
        <v>216822.92</v>
      </c>
      <c r="F92" s="48">
        <f t="shared" si="3"/>
        <v>1445177.08</v>
      </c>
    </row>
    <row r="93" spans="1:6">
      <c r="A93" s="44" t="s">
        <v>263</v>
      </c>
      <c r="B93" s="45" t="s">
        <v>151</v>
      </c>
      <c r="C93" s="46" t="s">
        <v>264</v>
      </c>
      <c r="D93" s="47">
        <v>4000</v>
      </c>
      <c r="E93" s="92"/>
      <c r="F93" s="48">
        <f t="shared" si="3"/>
        <v>4000</v>
      </c>
    </row>
    <row r="94" spans="1:6" ht="22.5">
      <c r="A94" s="20" t="s">
        <v>265</v>
      </c>
      <c r="B94" s="54" t="s">
        <v>151</v>
      </c>
      <c r="C94" s="22" t="s">
        <v>266</v>
      </c>
      <c r="D94" s="23">
        <v>4000</v>
      </c>
      <c r="E94" s="94"/>
      <c r="F94" s="55">
        <f t="shared" si="3"/>
        <v>4000</v>
      </c>
    </row>
    <row r="95" spans="1:6" ht="22.5">
      <c r="A95" s="20" t="s">
        <v>267</v>
      </c>
      <c r="B95" s="54" t="s">
        <v>151</v>
      </c>
      <c r="C95" s="22" t="s">
        <v>268</v>
      </c>
      <c r="D95" s="23">
        <v>4000</v>
      </c>
      <c r="E95" s="94"/>
      <c r="F95" s="55">
        <f t="shared" si="3"/>
        <v>4000</v>
      </c>
    </row>
    <row r="96" spans="1:6" ht="78.75">
      <c r="A96" s="56" t="s">
        <v>269</v>
      </c>
      <c r="B96" s="54" t="s">
        <v>151</v>
      </c>
      <c r="C96" s="22" t="s">
        <v>270</v>
      </c>
      <c r="D96" s="23">
        <v>4000</v>
      </c>
      <c r="E96" s="94"/>
      <c r="F96" s="55">
        <f t="shared" si="3"/>
        <v>4000</v>
      </c>
    </row>
    <row r="97" spans="1:6" ht="22.5">
      <c r="A97" s="20" t="s">
        <v>176</v>
      </c>
      <c r="B97" s="54" t="s">
        <v>151</v>
      </c>
      <c r="C97" s="22" t="s">
        <v>271</v>
      </c>
      <c r="D97" s="23">
        <v>4000</v>
      </c>
      <c r="E97" s="94"/>
      <c r="F97" s="55">
        <f t="shared" si="3"/>
        <v>4000</v>
      </c>
    </row>
    <row r="98" spans="1:6" ht="22.5">
      <c r="A98" s="20" t="s">
        <v>178</v>
      </c>
      <c r="B98" s="54" t="s">
        <v>151</v>
      </c>
      <c r="C98" s="22" t="s">
        <v>272</v>
      </c>
      <c r="D98" s="23">
        <v>4000</v>
      </c>
      <c r="E98" s="94"/>
      <c r="F98" s="55">
        <f t="shared" si="3"/>
        <v>4000</v>
      </c>
    </row>
    <row r="99" spans="1:6" ht="22.5">
      <c r="A99" s="20" t="s">
        <v>180</v>
      </c>
      <c r="B99" s="54" t="s">
        <v>151</v>
      </c>
      <c r="C99" s="22" t="s">
        <v>273</v>
      </c>
      <c r="D99" s="23">
        <v>4000</v>
      </c>
      <c r="E99" s="94"/>
      <c r="F99" s="55">
        <f t="shared" si="3"/>
        <v>4000</v>
      </c>
    </row>
    <row r="100" spans="1:6">
      <c r="A100" s="44" t="s">
        <v>274</v>
      </c>
      <c r="B100" s="45" t="s">
        <v>151</v>
      </c>
      <c r="C100" s="46" t="s">
        <v>275</v>
      </c>
      <c r="D100" s="47">
        <f>D101</f>
        <v>1658000</v>
      </c>
      <c r="E100" s="92">
        <f t="shared" ref="E100:E105" si="4">E101</f>
        <v>201511.7</v>
      </c>
      <c r="F100" s="48">
        <f t="shared" si="3"/>
        <v>1456488.3</v>
      </c>
    </row>
    <row r="101" spans="1:6" ht="22.5">
      <c r="A101" s="20" t="s">
        <v>265</v>
      </c>
      <c r="B101" s="54" t="s">
        <v>151</v>
      </c>
      <c r="C101" s="22" t="s">
        <v>276</v>
      </c>
      <c r="D101" s="23">
        <f>D102+D107+D112+D116+D120</f>
        <v>1658000</v>
      </c>
      <c r="E101" s="94">
        <f t="shared" si="4"/>
        <v>201511.7</v>
      </c>
      <c r="F101" s="55">
        <f t="shared" si="3"/>
        <v>1456488.3</v>
      </c>
    </row>
    <row r="102" spans="1:6" ht="33.75">
      <c r="A102" s="20" t="s">
        <v>277</v>
      </c>
      <c r="B102" s="54" t="s">
        <v>151</v>
      </c>
      <c r="C102" s="22" t="s">
        <v>278</v>
      </c>
      <c r="D102" s="23">
        <v>781900</v>
      </c>
      <c r="E102" s="94">
        <f t="shared" si="4"/>
        <v>201511.7</v>
      </c>
      <c r="F102" s="55">
        <f t="shared" si="3"/>
        <v>580388.30000000005</v>
      </c>
    </row>
    <row r="103" spans="1:6" ht="78.75">
      <c r="A103" s="56" t="s">
        <v>279</v>
      </c>
      <c r="B103" s="54" t="s">
        <v>151</v>
      </c>
      <c r="C103" s="22" t="s">
        <v>280</v>
      </c>
      <c r="D103" s="23">
        <v>781900</v>
      </c>
      <c r="E103" s="94">
        <f t="shared" si="4"/>
        <v>201511.7</v>
      </c>
      <c r="F103" s="55">
        <f t="shared" si="3"/>
        <v>580388.30000000005</v>
      </c>
    </row>
    <row r="104" spans="1:6" ht="22.5">
      <c r="A104" s="20" t="s">
        <v>176</v>
      </c>
      <c r="B104" s="54" t="s">
        <v>151</v>
      </c>
      <c r="C104" s="22" t="s">
        <v>281</v>
      </c>
      <c r="D104" s="23">
        <v>781900</v>
      </c>
      <c r="E104" s="94">
        <f t="shared" si="4"/>
        <v>201511.7</v>
      </c>
      <c r="F104" s="55">
        <f t="shared" si="3"/>
        <v>580388.30000000005</v>
      </c>
    </row>
    <row r="105" spans="1:6" ht="22.5">
      <c r="A105" s="20" t="s">
        <v>178</v>
      </c>
      <c r="B105" s="54" t="s">
        <v>151</v>
      </c>
      <c r="C105" s="22" t="s">
        <v>282</v>
      </c>
      <c r="D105" s="23">
        <v>781900</v>
      </c>
      <c r="E105" s="94">
        <f t="shared" si="4"/>
        <v>201511.7</v>
      </c>
      <c r="F105" s="55">
        <f t="shared" si="3"/>
        <v>580388.30000000005</v>
      </c>
    </row>
    <row r="106" spans="1:6" ht="22.5">
      <c r="A106" s="20" t="s">
        <v>180</v>
      </c>
      <c r="B106" s="54" t="s">
        <v>151</v>
      </c>
      <c r="C106" s="22" t="s">
        <v>283</v>
      </c>
      <c r="D106" s="23">
        <v>781900</v>
      </c>
      <c r="E106" s="94">
        <f>83161.45+118350.25</f>
        <v>201511.7</v>
      </c>
      <c r="F106" s="55">
        <f t="shared" si="3"/>
        <v>580388.30000000005</v>
      </c>
    </row>
    <row r="107" spans="1:6" ht="22.5">
      <c r="A107" s="20" t="s">
        <v>284</v>
      </c>
      <c r="B107" s="54" t="s">
        <v>151</v>
      </c>
      <c r="C107" s="22" t="s">
        <v>285</v>
      </c>
      <c r="D107" s="23">
        <f>D108</f>
        <v>55000</v>
      </c>
      <c r="E107" s="94"/>
      <c r="F107" s="55">
        <f t="shared" si="3"/>
        <v>55000</v>
      </c>
    </row>
    <row r="108" spans="1:6" ht="67.5">
      <c r="A108" s="56" t="s">
        <v>286</v>
      </c>
      <c r="B108" s="54" t="s">
        <v>151</v>
      </c>
      <c r="C108" s="22" t="s">
        <v>287</v>
      </c>
      <c r="D108" s="23">
        <f>D109</f>
        <v>55000</v>
      </c>
      <c r="E108" s="94"/>
      <c r="F108" s="55">
        <f t="shared" si="3"/>
        <v>55000</v>
      </c>
    </row>
    <row r="109" spans="1:6" ht="22.5">
      <c r="A109" s="20" t="s">
        <v>176</v>
      </c>
      <c r="B109" s="54" t="s">
        <v>151</v>
      </c>
      <c r="C109" s="22" t="s">
        <v>288</v>
      </c>
      <c r="D109" s="23">
        <f>D110</f>
        <v>55000</v>
      </c>
      <c r="E109" s="94"/>
      <c r="F109" s="55">
        <f t="shared" si="3"/>
        <v>55000</v>
      </c>
    </row>
    <row r="110" spans="1:6" ht="22.5">
      <c r="A110" s="20" t="s">
        <v>178</v>
      </c>
      <c r="B110" s="54" t="s">
        <v>151</v>
      </c>
      <c r="C110" s="22" t="s">
        <v>289</v>
      </c>
      <c r="D110" s="23">
        <f>D111</f>
        <v>55000</v>
      </c>
      <c r="E110" s="94"/>
      <c r="F110" s="55">
        <f t="shared" si="3"/>
        <v>55000</v>
      </c>
    </row>
    <row r="111" spans="1:6" ht="22.5">
      <c r="A111" s="20" t="s">
        <v>180</v>
      </c>
      <c r="B111" s="54" t="s">
        <v>151</v>
      </c>
      <c r="C111" s="22" t="s">
        <v>290</v>
      </c>
      <c r="D111" s="23">
        <f>40000+15000</f>
        <v>55000</v>
      </c>
      <c r="E111" s="94"/>
      <c r="F111" s="55">
        <f t="shared" si="3"/>
        <v>55000</v>
      </c>
    </row>
    <row r="112" spans="1:6" ht="90">
      <c r="A112" s="56" t="s">
        <v>291</v>
      </c>
      <c r="B112" s="54" t="s">
        <v>151</v>
      </c>
      <c r="C112" s="22" t="s">
        <v>292</v>
      </c>
      <c r="D112" s="23">
        <f t="shared" ref="D112:E114" si="5">D113</f>
        <v>586100</v>
      </c>
      <c r="E112" s="94">
        <f t="shared" si="5"/>
        <v>15311.22</v>
      </c>
      <c r="F112" s="55">
        <f t="shared" si="3"/>
        <v>570788.78</v>
      </c>
    </row>
    <row r="113" spans="1:6" ht="22.5">
      <c r="A113" s="20" t="s">
        <v>176</v>
      </c>
      <c r="B113" s="54" t="s">
        <v>151</v>
      </c>
      <c r="C113" s="22" t="s">
        <v>293</v>
      </c>
      <c r="D113" s="23">
        <f t="shared" si="5"/>
        <v>586100</v>
      </c>
      <c r="E113" s="94">
        <f t="shared" si="5"/>
        <v>15311.22</v>
      </c>
      <c r="F113" s="55">
        <f t="shared" si="3"/>
        <v>570788.78</v>
      </c>
    </row>
    <row r="114" spans="1:6" ht="22.5">
      <c r="A114" s="20" t="s">
        <v>178</v>
      </c>
      <c r="B114" s="54" t="s">
        <v>151</v>
      </c>
      <c r="C114" s="22" t="s">
        <v>294</v>
      </c>
      <c r="D114" s="23">
        <f t="shared" si="5"/>
        <v>586100</v>
      </c>
      <c r="E114" s="94">
        <f t="shared" si="5"/>
        <v>15311.22</v>
      </c>
      <c r="F114" s="55">
        <f t="shared" si="3"/>
        <v>570788.78</v>
      </c>
    </row>
    <row r="115" spans="1:6" ht="22.5">
      <c r="A115" s="20" t="s">
        <v>180</v>
      </c>
      <c r="B115" s="54" t="s">
        <v>151</v>
      </c>
      <c r="C115" s="22" t="s">
        <v>295</v>
      </c>
      <c r="D115" s="23">
        <f>337800+248300</f>
        <v>586100</v>
      </c>
      <c r="E115" s="94">
        <f>15311.22</f>
        <v>15311.22</v>
      </c>
      <c r="F115" s="55">
        <f t="shared" si="3"/>
        <v>570788.78</v>
      </c>
    </row>
    <row r="116" spans="1:6" ht="78.75">
      <c r="A116" s="56" t="s">
        <v>296</v>
      </c>
      <c r="B116" s="54" t="s">
        <v>151</v>
      </c>
      <c r="C116" s="22" t="s">
        <v>297</v>
      </c>
      <c r="D116" s="23">
        <f>D117</f>
        <v>115000</v>
      </c>
      <c r="E116" s="94"/>
      <c r="F116" s="55">
        <f t="shared" si="3"/>
        <v>115000</v>
      </c>
    </row>
    <row r="117" spans="1:6" ht="22.5">
      <c r="A117" s="20" t="s">
        <v>176</v>
      </c>
      <c r="B117" s="54" t="s">
        <v>151</v>
      </c>
      <c r="C117" s="22" t="s">
        <v>298</v>
      </c>
      <c r="D117" s="23">
        <f>D118</f>
        <v>115000</v>
      </c>
      <c r="E117" s="94"/>
      <c r="F117" s="55">
        <f t="shared" ref="F117:F148" si="6">IF(OR(D117="-",IF(E117="-",0,E117)&gt;=IF(D117="-",0,D117)),"-",IF(D117="-",0,D117)-IF(E117="-",0,E117))</f>
        <v>115000</v>
      </c>
    </row>
    <row r="118" spans="1:6" ht="22.5">
      <c r="A118" s="20" t="s">
        <v>178</v>
      </c>
      <c r="B118" s="54" t="s">
        <v>151</v>
      </c>
      <c r="C118" s="22" t="s">
        <v>299</v>
      </c>
      <c r="D118" s="23">
        <f>D119</f>
        <v>115000</v>
      </c>
      <c r="E118" s="94"/>
      <c r="F118" s="55">
        <f t="shared" si="6"/>
        <v>115000</v>
      </c>
    </row>
    <row r="119" spans="1:6" ht="22.5">
      <c r="A119" s="20" t="s">
        <v>180</v>
      </c>
      <c r="B119" s="54" t="s">
        <v>151</v>
      </c>
      <c r="C119" s="22" t="s">
        <v>300</v>
      </c>
      <c r="D119" s="23">
        <v>115000</v>
      </c>
      <c r="E119" s="94"/>
      <c r="F119" s="55">
        <f t="shared" si="6"/>
        <v>115000</v>
      </c>
    </row>
    <row r="120" spans="1:6" ht="33.75">
      <c r="A120" s="20" t="s">
        <v>301</v>
      </c>
      <c r="B120" s="54" t="s">
        <v>151</v>
      </c>
      <c r="C120" s="22" t="s">
        <v>302</v>
      </c>
      <c r="D120" s="23">
        <v>120000</v>
      </c>
      <c r="E120" s="94"/>
      <c r="F120" s="55">
        <f t="shared" si="6"/>
        <v>120000</v>
      </c>
    </row>
    <row r="121" spans="1:6" ht="22.5">
      <c r="A121" s="20" t="s">
        <v>303</v>
      </c>
      <c r="B121" s="54" t="s">
        <v>151</v>
      </c>
      <c r="C121" s="22" t="s">
        <v>304</v>
      </c>
      <c r="D121" s="23">
        <v>120000</v>
      </c>
      <c r="E121" s="94"/>
      <c r="F121" s="55">
        <f t="shared" si="6"/>
        <v>120000</v>
      </c>
    </row>
    <row r="122" spans="1:6" ht="90">
      <c r="A122" s="56" t="s">
        <v>305</v>
      </c>
      <c r="B122" s="54" t="s">
        <v>151</v>
      </c>
      <c r="C122" s="22" t="s">
        <v>306</v>
      </c>
      <c r="D122" s="23">
        <v>120000</v>
      </c>
      <c r="E122" s="94"/>
      <c r="F122" s="55">
        <f t="shared" si="6"/>
        <v>120000</v>
      </c>
    </row>
    <row r="123" spans="1:6" ht="22.5">
      <c r="A123" s="20" t="s">
        <v>176</v>
      </c>
      <c r="B123" s="54" t="s">
        <v>151</v>
      </c>
      <c r="C123" s="22" t="s">
        <v>307</v>
      </c>
      <c r="D123" s="23">
        <v>120000</v>
      </c>
      <c r="E123" s="94"/>
      <c r="F123" s="55">
        <f t="shared" si="6"/>
        <v>120000</v>
      </c>
    </row>
    <row r="124" spans="1:6" ht="22.5">
      <c r="A124" s="20" t="s">
        <v>178</v>
      </c>
      <c r="B124" s="54" t="s">
        <v>151</v>
      </c>
      <c r="C124" s="22" t="s">
        <v>308</v>
      </c>
      <c r="D124" s="23">
        <v>120000</v>
      </c>
      <c r="E124" s="94"/>
      <c r="F124" s="55">
        <f t="shared" si="6"/>
        <v>120000</v>
      </c>
    </row>
    <row r="125" spans="1:6" ht="22.5">
      <c r="A125" s="20" t="s">
        <v>180</v>
      </c>
      <c r="B125" s="54" t="s">
        <v>151</v>
      </c>
      <c r="C125" s="22" t="s">
        <v>309</v>
      </c>
      <c r="D125" s="23">
        <v>120000</v>
      </c>
      <c r="E125" s="94"/>
      <c r="F125" s="55">
        <f t="shared" si="6"/>
        <v>120000</v>
      </c>
    </row>
    <row r="126" spans="1:6">
      <c r="A126" s="44" t="s">
        <v>310</v>
      </c>
      <c r="B126" s="45" t="s">
        <v>151</v>
      </c>
      <c r="C126" s="46" t="s">
        <v>311</v>
      </c>
      <c r="D126" s="47">
        <v>100000</v>
      </c>
      <c r="E126" s="92"/>
      <c r="F126" s="48">
        <f t="shared" si="6"/>
        <v>100000</v>
      </c>
    </row>
    <row r="127" spans="1:6" ht="22.5">
      <c r="A127" s="44" t="s">
        <v>312</v>
      </c>
      <c r="B127" s="45" t="s">
        <v>151</v>
      </c>
      <c r="C127" s="46" t="s">
        <v>313</v>
      </c>
      <c r="D127" s="47">
        <v>100000</v>
      </c>
      <c r="E127" s="92"/>
      <c r="F127" s="48">
        <f t="shared" si="6"/>
        <v>100000</v>
      </c>
    </row>
    <row r="128" spans="1:6" ht="33.75">
      <c r="A128" s="20" t="s">
        <v>314</v>
      </c>
      <c r="B128" s="54" t="s">
        <v>151</v>
      </c>
      <c r="C128" s="22" t="s">
        <v>315</v>
      </c>
      <c r="D128" s="23">
        <v>100000</v>
      </c>
      <c r="E128" s="94"/>
      <c r="F128" s="55">
        <f t="shared" si="6"/>
        <v>100000</v>
      </c>
    </row>
    <row r="129" spans="1:6" ht="33.75">
      <c r="A129" s="20" t="s">
        <v>316</v>
      </c>
      <c r="B129" s="54" t="s">
        <v>151</v>
      </c>
      <c r="C129" s="22" t="s">
        <v>317</v>
      </c>
      <c r="D129" s="23">
        <v>100000</v>
      </c>
      <c r="E129" s="94"/>
      <c r="F129" s="55">
        <f t="shared" si="6"/>
        <v>100000</v>
      </c>
    </row>
    <row r="130" spans="1:6" ht="67.5">
      <c r="A130" s="56" t="s">
        <v>318</v>
      </c>
      <c r="B130" s="54" t="s">
        <v>151</v>
      </c>
      <c r="C130" s="22" t="s">
        <v>319</v>
      </c>
      <c r="D130" s="23">
        <v>100000</v>
      </c>
      <c r="E130" s="94"/>
      <c r="F130" s="55">
        <f t="shared" si="6"/>
        <v>100000</v>
      </c>
    </row>
    <row r="131" spans="1:6" ht="22.5">
      <c r="A131" s="20" t="s">
        <v>176</v>
      </c>
      <c r="B131" s="54" t="s">
        <v>151</v>
      </c>
      <c r="C131" s="22" t="s">
        <v>320</v>
      </c>
      <c r="D131" s="23">
        <v>100000</v>
      </c>
      <c r="E131" s="94"/>
      <c r="F131" s="55">
        <f t="shared" si="6"/>
        <v>100000</v>
      </c>
    </row>
    <row r="132" spans="1:6" ht="22.5">
      <c r="A132" s="20" t="s">
        <v>178</v>
      </c>
      <c r="B132" s="54" t="s">
        <v>151</v>
      </c>
      <c r="C132" s="22" t="s">
        <v>321</v>
      </c>
      <c r="D132" s="23">
        <v>100000</v>
      </c>
      <c r="E132" s="94"/>
      <c r="F132" s="55">
        <f t="shared" si="6"/>
        <v>100000</v>
      </c>
    </row>
    <row r="133" spans="1:6" ht="22.5">
      <c r="A133" s="20" t="s">
        <v>180</v>
      </c>
      <c r="B133" s="54" t="s">
        <v>151</v>
      </c>
      <c r="C133" s="22" t="s">
        <v>322</v>
      </c>
      <c r="D133" s="23">
        <v>100000</v>
      </c>
      <c r="E133" s="94"/>
      <c r="F133" s="55">
        <f t="shared" si="6"/>
        <v>100000</v>
      </c>
    </row>
    <row r="134" spans="1:6">
      <c r="A134" s="44" t="s">
        <v>323</v>
      </c>
      <c r="B134" s="45" t="s">
        <v>151</v>
      </c>
      <c r="C134" s="46" t="s">
        <v>324</v>
      </c>
      <c r="D134" s="47">
        <v>30000</v>
      </c>
      <c r="E134" s="92">
        <f t="shared" ref="E134:E140" si="7">E135</f>
        <v>15000</v>
      </c>
      <c r="F134" s="48">
        <f t="shared" si="6"/>
        <v>15000</v>
      </c>
    </row>
    <row r="135" spans="1:6" ht="22.5">
      <c r="A135" s="44" t="s">
        <v>325</v>
      </c>
      <c r="B135" s="45" t="s">
        <v>151</v>
      </c>
      <c r="C135" s="46" t="s">
        <v>326</v>
      </c>
      <c r="D135" s="47">
        <v>30000</v>
      </c>
      <c r="E135" s="92">
        <f t="shared" si="7"/>
        <v>15000</v>
      </c>
      <c r="F135" s="48">
        <f t="shared" si="6"/>
        <v>15000</v>
      </c>
    </row>
    <row r="136" spans="1:6" ht="22.5">
      <c r="A136" s="20" t="s">
        <v>191</v>
      </c>
      <c r="B136" s="54" t="s">
        <v>151</v>
      </c>
      <c r="C136" s="22" t="s">
        <v>327</v>
      </c>
      <c r="D136" s="23">
        <v>30000</v>
      </c>
      <c r="E136" s="94">
        <f t="shared" si="7"/>
        <v>15000</v>
      </c>
      <c r="F136" s="55">
        <f t="shared" si="6"/>
        <v>15000</v>
      </c>
    </row>
    <row r="137" spans="1:6">
      <c r="A137" s="20" t="s">
        <v>193</v>
      </c>
      <c r="B137" s="54" t="s">
        <v>151</v>
      </c>
      <c r="C137" s="22" t="s">
        <v>328</v>
      </c>
      <c r="D137" s="23">
        <v>30000</v>
      </c>
      <c r="E137" s="94">
        <f t="shared" si="7"/>
        <v>15000</v>
      </c>
      <c r="F137" s="55">
        <f t="shared" si="6"/>
        <v>15000</v>
      </c>
    </row>
    <row r="138" spans="1:6" ht="56.25">
      <c r="A138" s="20" t="s">
        <v>329</v>
      </c>
      <c r="B138" s="54" t="s">
        <v>151</v>
      </c>
      <c r="C138" s="22" t="s">
        <v>330</v>
      </c>
      <c r="D138" s="23">
        <v>30000</v>
      </c>
      <c r="E138" s="94">
        <f t="shared" si="7"/>
        <v>15000</v>
      </c>
      <c r="F138" s="55">
        <f t="shared" si="6"/>
        <v>15000</v>
      </c>
    </row>
    <row r="139" spans="1:6" ht="22.5">
      <c r="A139" s="20" t="s">
        <v>176</v>
      </c>
      <c r="B139" s="54" t="s">
        <v>151</v>
      </c>
      <c r="C139" s="22" t="s">
        <v>331</v>
      </c>
      <c r="D139" s="23">
        <v>30000</v>
      </c>
      <c r="E139" s="94">
        <f t="shared" si="7"/>
        <v>15000</v>
      </c>
      <c r="F139" s="55">
        <f t="shared" si="6"/>
        <v>15000</v>
      </c>
    </row>
    <row r="140" spans="1:6" ht="22.5">
      <c r="A140" s="20" t="s">
        <v>178</v>
      </c>
      <c r="B140" s="54" t="s">
        <v>151</v>
      </c>
      <c r="C140" s="22" t="s">
        <v>332</v>
      </c>
      <c r="D140" s="23">
        <v>30000</v>
      </c>
      <c r="E140" s="94">
        <f t="shared" si="7"/>
        <v>15000</v>
      </c>
      <c r="F140" s="55">
        <f t="shared" si="6"/>
        <v>15000</v>
      </c>
    </row>
    <row r="141" spans="1:6" ht="22.5">
      <c r="A141" s="20" t="s">
        <v>180</v>
      </c>
      <c r="B141" s="54" t="s">
        <v>151</v>
      </c>
      <c r="C141" s="22" t="s">
        <v>333</v>
      </c>
      <c r="D141" s="23">
        <v>30000</v>
      </c>
      <c r="E141" s="94">
        <f>15000</f>
        <v>15000</v>
      </c>
      <c r="F141" s="55">
        <f t="shared" si="6"/>
        <v>15000</v>
      </c>
    </row>
    <row r="142" spans="1:6">
      <c r="A142" s="44" t="s">
        <v>334</v>
      </c>
      <c r="B142" s="45" t="s">
        <v>151</v>
      </c>
      <c r="C142" s="46" t="s">
        <v>335</v>
      </c>
      <c r="D142" s="47">
        <v>6697500</v>
      </c>
      <c r="E142" s="92">
        <f t="shared" ref="E142:E148" si="8">E143</f>
        <v>1065900</v>
      </c>
      <c r="F142" s="48">
        <f t="shared" si="6"/>
        <v>5631600</v>
      </c>
    </row>
    <row r="143" spans="1:6">
      <c r="A143" s="44" t="s">
        <v>336</v>
      </c>
      <c r="B143" s="45" t="s">
        <v>151</v>
      </c>
      <c r="C143" s="46" t="s">
        <v>337</v>
      </c>
      <c r="D143" s="47">
        <v>6697500</v>
      </c>
      <c r="E143" s="92">
        <f t="shared" si="8"/>
        <v>1065900</v>
      </c>
      <c r="F143" s="48">
        <f t="shared" si="6"/>
        <v>5631600</v>
      </c>
    </row>
    <row r="144" spans="1:6" ht="22.5">
      <c r="A144" s="20" t="s">
        <v>338</v>
      </c>
      <c r="B144" s="54" t="s">
        <v>151</v>
      </c>
      <c r="C144" s="22" t="s">
        <v>339</v>
      </c>
      <c r="D144" s="23">
        <v>6697500</v>
      </c>
      <c r="E144" s="94">
        <f t="shared" si="8"/>
        <v>1065900</v>
      </c>
      <c r="F144" s="55">
        <f t="shared" si="6"/>
        <v>5631600</v>
      </c>
    </row>
    <row r="145" spans="1:6">
      <c r="A145" s="20" t="s">
        <v>340</v>
      </c>
      <c r="B145" s="54" t="s">
        <v>151</v>
      </c>
      <c r="C145" s="22" t="s">
        <v>341</v>
      </c>
      <c r="D145" s="23">
        <v>4190400</v>
      </c>
      <c r="E145" s="94">
        <f t="shared" si="8"/>
        <v>1065900</v>
      </c>
      <c r="F145" s="55">
        <f t="shared" si="6"/>
        <v>3124500</v>
      </c>
    </row>
    <row r="146" spans="1:6" ht="67.5">
      <c r="A146" s="56" t="s">
        <v>342</v>
      </c>
      <c r="B146" s="54" t="s">
        <v>151</v>
      </c>
      <c r="C146" s="22" t="s">
        <v>343</v>
      </c>
      <c r="D146" s="23">
        <v>4190400</v>
      </c>
      <c r="E146" s="94">
        <f t="shared" si="8"/>
        <v>1065900</v>
      </c>
      <c r="F146" s="55">
        <f t="shared" si="6"/>
        <v>3124500</v>
      </c>
    </row>
    <row r="147" spans="1:6" ht="22.5">
      <c r="A147" s="20" t="s">
        <v>344</v>
      </c>
      <c r="B147" s="54" t="s">
        <v>151</v>
      </c>
      <c r="C147" s="22" t="s">
        <v>345</v>
      </c>
      <c r="D147" s="23">
        <v>4190400</v>
      </c>
      <c r="E147" s="94">
        <f t="shared" si="8"/>
        <v>1065900</v>
      </c>
      <c r="F147" s="55">
        <f t="shared" si="6"/>
        <v>3124500</v>
      </c>
    </row>
    <row r="148" spans="1:6">
      <c r="A148" s="20" t="s">
        <v>346</v>
      </c>
      <c r="B148" s="54" t="s">
        <v>151</v>
      </c>
      <c r="C148" s="22" t="s">
        <v>347</v>
      </c>
      <c r="D148" s="23">
        <v>4190400</v>
      </c>
      <c r="E148" s="94">
        <f t="shared" si="8"/>
        <v>1065900</v>
      </c>
      <c r="F148" s="55">
        <f t="shared" si="6"/>
        <v>3124500</v>
      </c>
    </row>
    <row r="149" spans="1:6" ht="45">
      <c r="A149" s="20" t="s">
        <v>348</v>
      </c>
      <c r="B149" s="54" t="s">
        <v>151</v>
      </c>
      <c r="C149" s="22" t="s">
        <v>349</v>
      </c>
      <c r="D149" s="23">
        <v>4190400</v>
      </c>
      <c r="E149" s="94">
        <f>390900+337500+337500</f>
        <v>1065900</v>
      </c>
      <c r="F149" s="55">
        <f t="shared" ref="F149:F163" si="9">IF(OR(D149="-",IF(E149="-",0,E149)&gt;=IF(D149="-",0,D149)),"-",IF(D149="-",0,D149)-IF(E149="-",0,E149))</f>
        <v>3124500</v>
      </c>
    </row>
    <row r="150" spans="1:6" ht="45">
      <c r="A150" s="20" t="s">
        <v>409</v>
      </c>
      <c r="B150" s="54" t="s">
        <v>151</v>
      </c>
      <c r="C150" s="22" t="s">
        <v>410</v>
      </c>
      <c r="D150" s="23">
        <v>2507100</v>
      </c>
      <c r="E150" s="94"/>
      <c r="F150" s="55">
        <f t="shared" si="9"/>
        <v>2507100</v>
      </c>
    </row>
    <row r="151" spans="1:6" ht="22.5">
      <c r="A151" s="20" t="s">
        <v>176</v>
      </c>
      <c r="B151" s="54" t="s">
        <v>151</v>
      </c>
      <c r="C151" s="22" t="s">
        <v>432</v>
      </c>
      <c r="D151" s="23">
        <v>2507100</v>
      </c>
      <c r="E151" s="94"/>
      <c r="F151" s="55">
        <f t="shared" si="9"/>
        <v>2507100</v>
      </c>
    </row>
    <row r="152" spans="1:6" ht="22.5">
      <c r="A152" s="20" t="s">
        <v>178</v>
      </c>
      <c r="B152" s="54" t="s">
        <v>151</v>
      </c>
      <c r="C152" s="22" t="s">
        <v>433</v>
      </c>
      <c r="D152" s="23">
        <v>2507100</v>
      </c>
      <c r="E152" s="94"/>
      <c r="F152" s="55">
        <f t="shared" si="9"/>
        <v>2507100</v>
      </c>
    </row>
    <row r="153" spans="1:6" ht="22.5">
      <c r="A153" s="20" t="s">
        <v>180</v>
      </c>
      <c r="B153" s="54" t="s">
        <v>151</v>
      </c>
      <c r="C153" s="22" t="s">
        <v>434</v>
      </c>
      <c r="D153" s="23">
        <v>2507100</v>
      </c>
      <c r="E153" s="94"/>
      <c r="F153" s="55">
        <f t="shared" si="9"/>
        <v>2507100</v>
      </c>
    </row>
    <row r="154" spans="1:6">
      <c r="A154" s="44" t="s">
        <v>350</v>
      </c>
      <c r="B154" s="54" t="s">
        <v>151</v>
      </c>
      <c r="C154" s="46" t="s">
        <v>351</v>
      </c>
      <c r="D154" s="23">
        <v>64100</v>
      </c>
      <c r="E154" s="94">
        <f t="shared" ref="E154:E160" si="10">E155</f>
        <v>16002.57</v>
      </c>
      <c r="F154" s="55">
        <f t="shared" si="9"/>
        <v>48097.43</v>
      </c>
    </row>
    <row r="155" spans="1:6">
      <c r="A155" s="44" t="s">
        <v>352</v>
      </c>
      <c r="B155" s="45" t="s">
        <v>151</v>
      </c>
      <c r="C155" s="46" t="s">
        <v>353</v>
      </c>
      <c r="D155" s="47">
        <v>64100</v>
      </c>
      <c r="E155" s="94">
        <f t="shared" si="10"/>
        <v>16002.57</v>
      </c>
      <c r="F155" s="48">
        <f t="shared" si="9"/>
        <v>48097.43</v>
      </c>
    </row>
    <row r="156" spans="1:6" ht="22.5">
      <c r="A156" s="20" t="s">
        <v>191</v>
      </c>
      <c r="B156" s="45" t="s">
        <v>151</v>
      </c>
      <c r="C156" s="22" t="s">
        <v>354</v>
      </c>
      <c r="D156" s="47">
        <v>64100</v>
      </c>
      <c r="E156" s="94">
        <f t="shared" si="10"/>
        <v>16002.57</v>
      </c>
      <c r="F156" s="48">
        <f t="shared" si="9"/>
        <v>48097.43</v>
      </c>
    </row>
    <row r="157" spans="1:6">
      <c r="A157" s="20" t="s">
        <v>193</v>
      </c>
      <c r="B157" s="54" t="s">
        <v>151</v>
      </c>
      <c r="C157" s="22" t="s">
        <v>355</v>
      </c>
      <c r="D157" s="23">
        <v>64100</v>
      </c>
      <c r="E157" s="94">
        <f t="shared" si="10"/>
        <v>16002.57</v>
      </c>
      <c r="F157" s="55">
        <f t="shared" si="9"/>
        <v>48097.43</v>
      </c>
    </row>
    <row r="158" spans="1:6" ht="56.25">
      <c r="A158" s="20" t="s">
        <v>356</v>
      </c>
      <c r="B158" s="54" t="s">
        <v>151</v>
      </c>
      <c r="C158" s="22" t="s">
        <v>357</v>
      </c>
      <c r="D158" s="23">
        <v>64100</v>
      </c>
      <c r="E158" s="94">
        <f t="shared" si="10"/>
        <v>16002.57</v>
      </c>
      <c r="F158" s="55">
        <f t="shared" si="9"/>
        <v>48097.43</v>
      </c>
    </row>
    <row r="159" spans="1:6">
      <c r="A159" s="20" t="s">
        <v>358</v>
      </c>
      <c r="B159" s="54" t="s">
        <v>151</v>
      </c>
      <c r="C159" s="22" t="s">
        <v>359</v>
      </c>
      <c r="D159" s="23">
        <v>64100</v>
      </c>
      <c r="E159" s="94">
        <f t="shared" si="10"/>
        <v>16002.57</v>
      </c>
      <c r="F159" s="55">
        <f t="shared" si="9"/>
        <v>48097.43</v>
      </c>
    </row>
    <row r="160" spans="1:6" ht="22.5">
      <c r="A160" s="20" t="s">
        <v>360</v>
      </c>
      <c r="B160" s="54" t="s">
        <v>151</v>
      </c>
      <c r="C160" s="22" t="s">
        <v>361</v>
      </c>
      <c r="D160" s="23">
        <v>64100</v>
      </c>
      <c r="E160" s="94">
        <f t="shared" si="10"/>
        <v>16002.57</v>
      </c>
      <c r="F160" s="55">
        <f t="shared" si="9"/>
        <v>48097.43</v>
      </c>
    </row>
    <row r="161" spans="1:6" ht="22.5">
      <c r="A161" s="24" t="s">
        <v>362</v>
      </c>
      <c r="B161" s="54" t="s">
        <v>151</v>
      </c>
      <c r="C161" s="22" t="s">
        <v>363</v>
      </c>
      <c r="D161" s="23">
        <v>64100</v>
      </c>
      <c r="E161" s="94">
        <f>5334.19+5334.19+5334.19</f>
        <v>16002.57</v>
      </c>
      <c r="F161" s="55">
        <f t="shared" si="9"/>
        <v>48097.43</v>
      </c>
    </row>
    <row r="162" spans="1:6">
      <c r="A162" s="98" t="s">
        <v>411</v>
      </c>
      <c r="B162" s="54" t="s">
        <v>151</v>
      </c>
      <c r="C162" s="22" t="s">
        <v>413</v>
      </c>
      <c r="D162" s="23">
        <v>20000</v>
      </c>
      <c r="E162" s="94"/>
      <c r="F162" s="55">
        <f t="shared" si="9"/>
        <v>20000</v>
      </c>
    </row>
    <row r="163" spans="1:6" ht="33.75">
      <c r="A163" s="102" t="s">
        <v>412</v>
      </c>
      <c r="B163" s="72" t="s">
        <v>151</v>
      </c>
      <c r="C163" s="22" t="s">
        <v>415</v>
      </c>
      <c r="D163" s="23">
        <v>20000</v>
      </c>
      <c r="E163" s="100"/>
      <c r="F163" s="23">
        <f t="shared" si="9"/>
        <v>20000</v>
      </c>
    </row>
    <row r="164" spans="1:6" ht="13.5" thickBot="1">
      <c r="A164" s="101"/>
      <c r="B164" s="72"/>
      <c r="C164" s="22"/>
      <c r="D164" s="23"/>
      <c r="E164" s="100"/>
      <c r="F164" s="23"/>
    </row>
    <row r="165" spans="1:6" ht="13.5" thickBot="1">
      <c r="A165" s="57" t="s">
        <v>416</v>
      </c>
      <c r="B165" s="58" t="s">
        <v>417</v>
      </c>
      <c r="C165" s="99"/>
      <c r="D165" s="23">
        <f>Доходы!D19-Расходы!D13</f>
        <v>-664600</v>
      </c>
      <c r="E165" s="94">
        <f>Доходы!E19-Расходы!E13</f>
        <v>1465241.8900000001</v>
      </c>
      <c r="F165" s="23"/>
    </row>
    <row r="170" spans="1:6" ht="12.75" customHeight="1">
      <c r="E170" s="95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opLeftCell="A7" workbookViewId="0">
      <selection activeCell="F19" sqref="F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2" t="s">
        <v>365</v>
      </c>
      <c r="B1" s="142"/>
      <c r="C1" s="142"/>
      <c r="D1" s="142"/>
      <c r="E1" s="142"/>
      <c r="F1" s="142"/>
    </row>
    <row r="2" spans="1:6" ht="13.15" customHeight="1">
      <c r="A2" s="115" t="s">
        <v>366</v>
      </c>
      <c r="B2" s="115"/>
      <c r="C2" s="115"/>
      <c r="D2" s="115"/>
      <c r="E2" s="115"/>
      <c r="F2" s="115"/>
    </row>
    <row r="3" spans="1:6" ht="9" customHeight="1">
      <c r="A3" s="3"/>
      <c r="B3" s="59"/>
      <c r="C3" s="38"/>
      <c r="D3" s="6"/>
      <c r="E3" s="6"/>
      <c r="F3" s="38"/>
    </row>
    <row r="4" spans="1:6" ht="13.9" customHeight="1">
      <c r="A4" s="126" t="s">
        <v>21</v>
      </c>
      <c r="B4" s="120" t="s">
        <v>22</v>
      </c>
      <c r="C4" s="135" t="s">
        <v>367</v>
      </c>
      <c r="D4" s="123" t="s">
        <v>24</v>
      </c>
      <c r="E4" s="123" t="s">
        <v>25</v>
      </c>
      <c r="F4" s="129" t="s">
        <v>26</v>
      </c>
    </row>
    <row r="5" spans="1:6" ht="4.9000000000000004" customHeight="1">
      <c r="A5" s="127"/>
      <c r="B5" s="121"/>
      <c r="C5" s="136"/>
      <c r="D5" s="124"/>
      <c r="E5" s="124"/>
      <c r="F5" s="130"/>
    </row>
    <row r="6" spans="1:6" ht="6" customHeight="1">
      <c r="A6" s="127"/>
      <c r="B6" s="121"/>
      <c r="C6" s="136"/>
      <c r="D6" s="124"/>
      <c r="E6" s="124"/>
      <c r="F6" s="130"/>
    </row>
    <row r="7" spans="1:6" ht="4.9000000000000004" customHeight="1">
      <c r="A7" s="127"/>
      <c r="B7" s="121"/>
      <c r="C7" s="136"/>
      <c r="D7" s="124"/>
      <c r="E7" s="124"/>
      <c r="F7" s="130"/>
    </row>
    <row r="8" spans="1:6" ht="6" customHeight="1">
      <c r="A8" s="127"/>
      <c r="B8" s="121"/>
      <c r="C8" s="136"/>
      <c r="D8" s="124"/>
      <c r="E8" s="124"/>
      <c r="F8" s="130"/>
    </row>
    <row r="9" spans="1:6" ht="6" customHeight="1">
      <c r="A9" s="127"/>
      <c r="B9" s="121"/>
      <c r="C9" s="136"/>
      <c r="D9" s="124"/>
      <c r="E9" s="124"/>
      <c r="F9" s="130"/>
    </row>
    <row r="10" spans="1:6" ht="18" customHeight="1">
      <c r="A10" s="128"/>
      <c r="B10" s="122"/>
      <c r="C10" s="143"/>
      <c r="D10" s="125"/>
      <c r="E10" s="125"/>
      <c r="F10" s="131"/>
    </row>
    <row r="11" spans="1:6" ht="13.5" customHeight="1">
      <c r="A11" s="15">
        <v>1</v>
      </c>
      <c r="B11" s="16">
        <v>2</v>
      </c>
      <c r="C11" s="17">
        <v>3</v>
      </c>
      <c r="D11" s="18" t="s">
        <v>27</v>
      </c>
      <c r="E11" s="43" t="s">
        <v>28</v>
      </c>
      <c r="F11" s="19" t="s">
        <v>29</v>
      </c>
    </row>
    <row r="12" spans="1:6" ht="22.5">
      <c r="A12" s="60" t="s">
        <v>368</v>
      </c>
      <c r="B12" s="61" t="s">
        <v>369</v>
      </c>
      <c r="C12" s="62" t="s">
        <v>152</v>
      </c>
      <c r="D12" s="63">
        <f>D18</f>
        <v>664600</v>
      </c>
      <c r="E12" s="63">
        <f>E18</f>
        <v>-1465241.8900000001</v>
      </c>
      <c r="F12" s="64" t="s">
        <v>152</v>
      </c>
    </row>
    <row r="13" spans="1:6">
      <c r="A13" s="65" t="s">
        <v>33</v>
      </c>
      <c r="B13" s="66"/>
      <c r="C13" s="67"/>
      <c r="D13" s="68"/>
      <c r="E13" s="68"/>
      <c r="F13" s="69"/>
    </row>
    <row r="14" spans="1:6" ht="22.5">
      <c r="A14" s="44" t="s">
        <v>370</v>
      </c>
      <c r="B14" s="70" t="s">
        <v>371</v>
      </c>
      <c r="C14" s="71" t="s">
        <v>152</v>
      </c>
      <c r="D14" s="47" t="s">
        <v>44</v>
      </c>
      <c r="E14" s="47" t="s">
        <v>44</v>
      </c>
      <c r="F14" s="48" t="s">
        <v>44</v>
      </c>
    </row>
    <row r="15" spans="1:6">
      <c r="A15" s="65" t="s">
        <v>372</v>
      </c>
      <c r="B15" s="66"/>
      <c r="C15" s="67"/>
      <c r="D15" s="68"/>
      <c r="E15" s="68"/>
      <c r="F15" s="69"/>
    </row>
    <row r="16" spans="1:6">
      <c r="A16" s="44" t="s">
        <v>373</v>
      </c>
      <c r="B16" s="70" t="s">
        <v>374</v>
      </c>
      <c r="C16" s="71" t="s">
        <v>152</v>
      </c>
      <c r="D16" s="47" t="s">
        <v>44</v>
      </c>
      <c r="E16" s="47" t="s">
        <v>44</v>
      </c>
      <c r="F16" s="48" t="s">
        <v>44</v>
      </c>
    </row>
    <row r="17" spans="1:6">
      <c r="A17" s="65" t="s">
        <v>372</v>
      </c>
      <c r="B17" s="66"/>
      <c r="C17" s="67"/>
      <c r="D17" s="68"/>
      <c r="E17" s="68"/>
      <c r="F17" s="69"/>
    </row>
    <row r="18" spans="1:6">
      <c r="A18" s="60" t="s">
        <v>375</v>
      </c>
      <c r="B18" s="61" t="s">
        <v>376</v>
      </c>
      <c r="C18" s="62" t="s">
        <v>377</v>
      </c>
      <c r="D18" s="63">
        <f>D19</f>
        <v>664600</v>
      </c>
      <c r="E18" s="63">
        <f>E19</f>
        <v>-1465241.8900000001</v>
      </c>
      <c r="F18" s="64">
        <f>F19</f>
        <v>2129841.89</v>
      </c>
    </row>
    <row r="19" spans="1:6" ht="22.5">
      <c r="A19" s="60" t="s">
        <v>378</v>
      </c>
      <c r="B19" s="61" t="s">
        <v>376</v>
      </c>
      <c r="C19" s="62" t="s">
        <v>379</v>
      </c>
      <c r="D19" s="63">
        <f>D22+D20</f>
        <v>664600</v>
      </c>
      <c r="E19" s="63">
        <f>E20+E22</f>
        <v>-1465241.8900000001</v>
      </c>
      <c r="F19" s="64">
        <v>2129841.89</v>
      </c>
    </row>
    <row r="20" spans="1:6">
      <c r="A20" s="60" t="s">
        <v>380</v>
      </c>
      <c r="B20" s="61" t="s">
        <v>381</v>
      </c>
      <c r="C20" s="62" t="s">
        <v>382</v>
      </c>
      <c r="D20" s="63">
        <v>-12610600</v>
      </c>
      <c r="E20" s="63">
        <f>E21</f>
        <v>-3524552.18</v>
      </c>
      <c r="F20" s="64" t="s">
        <v>364</v>
      </c>
    </row>
    <row r="21" spans="1:6" ht="22.5">
      <c r="A21" s="20" t="s">
        <v>383</v>
      </c>
      <c r="B21" s="21" t="s">
        <v>381</v>
      </c>
      <c r="C21" s="72" t="s">
        <v>384</v>
      </c>
      <c r="D21" s="23">
        <v>-12610600</v>
      </c>
      <c r="E21" s="23">
        <v>-3524552.18</v>
      </c>
      <c r="F21" s="55" t="s">
        <v>364</v>
      </c>
    </row>
    <row r="22" spans="1:6">
      <c r="A22" s="60" t="s">
        <v>385</v>
      </c>
      <c r="B22" s="61" t="s">
        <v>386</v>
      </c>
      <c r="C22" s="62" t="s">
        <v>387</v>
      </c>
      <c r="D22" s="63">
        <f>D23</f>
        <v>13275200</v>
      </c>
      <c r="E22" s="63">
        <f>E23</f>
        <v>2059310.29</v>
      </c>
      <c r="F22" s="64" t="s">
        <v>364</v>
      </c>
    </row>
    <row r="23" spans="1:6" ht="22.5">
      <c r="A23" s="20" t="s">
        <v>388</v>
      </c>
      <c r="B23" s="21" t="s">
        <v>386</v>
      </c>
      <c r="C23" s="72" t="s">
        <v>389</v>
      </c>
      <c r="D23" s="23">
        <f>Расходы!D13</f>
        <v>13275200</v>
      </c>
      <c r="E23" s="23">
        <f>Расходы!E13</f>
        <v>2059310.29</v>
      </c>
      <c r="F23" s="55" t="s">
        <v>364</v>
      </c>
    </row>
    <row r="24" spans="1:6" ht="12.75" customHeight="1">
      <c r="A24" s="73"/>
      <c r="B24" s="74"/>
      <c r="C24" s="75"/>
      <c r="D24" s="76"/>
      <c r="E24" s="76"/>
      <c r="F24" s="77"/>
    </row>
    <row r="27" spans="1:6" ht="12.75" customHeight="1">
      <c r="A27" t="s">
        <v>418</v>
      </c>
      <c r="C27" t="s">
        <v>419</v>
      </c>
      <c r="D27" t="s">
        <v>420</v>
      </c>
    </row>
    <row r="31" spans="1:6" ht="12.75" customHeight="1">
      <c r="A31" t="s">
        <v>421</v>
      </c>
      <c r="C31" t="s">
        <v>422</v>
      </c>
      <c r="D31" t="s">
        <v>424</v>
      </c>
    </row>
    <row r="34" spans="1:4" ht="12.75" customHeight="1">
      <c r="A34" t="s">
        <v>423</v>
      </c>
      <c r="C34" t="s">
        <v>422</v>
      </c>
      <c r="D34" t="s">
        <v>425</v>
      </c>
    </row>
    <row r="38" spans="1:4" ht="12.75" customHeight="1">
      <c r="A38" s="10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390</v>
      </c>
      <c r="B1" t="s">
        <v>28</v>
      </c>
    </row>
    <row r="2" spans="1:2">
      <c r="A2" t="s">
        <v>391</v>
      </c>
      <c r="B2" t="s">
        <v>392</v>
      </c>
    </row>
    <row r="3" spans="1:2">
      <c r="A3" t="s">
        <v>393</v>
      </c>
      <c r="B3" t="s">
        <v>5</v>
      </c>
    </row>
    <row r="4" spans="1:2">
      <c r="A4" t="s">
        <v>394</v>
      </c>
      <c r="B4" t="s">
        <v>395</v>
      </c>
    </row>
    <row r="5" spans="1:2">
      <c r="A5" t="s">
        <v>396</v>
      </c>
      <c r="B5" t="s">
        <v>397</v>
      </c>
    </row>
    <row r="6" spans="1:2">
      <c r="A6" t="s">
        <v>398</v>
      </c>
      <c r="B6" t="s">
        <v>399</v>
      </c>
    </row>
    <row r="7" spans="1:2">
      <c r="A7" t="s">
        <v>400</v>
      </c>
      <c r="B7" t="s">
        <v>399</v>
      </c>
    </row>
    <row r="8" spans="1:2">
      <c r="A8" t="s">
        <v>401</v>
      </c>
      <c r="B8" t="s">
        <v>402</v>
      </c>
    </row>
    <row r="9" spans="1:2">
      <c r="A9" t="s">
        <v>403</v>
      </c>
      <c r="B9" t="s">
        <v>404</v>
      </c>
    </row>
    <row r="10" spans="1:2">
      <c r="A10" t="s">
        <v>405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dc:description>POI HSSF rep:2.46.0.107</dc:description>
  <cp:lastModifiedBy>Оля</cp:lastModifiedBy>
  <cp:lastPrinted>2019-04-15T05:16:53Z</cp:lastPrinted>
  <dcterms:created xsi:type="dcterms:W3CDTF">2018-12-29T10:26:12Z</dcterms:created>
  <dcterms:modified xsi:type="dcterms:W3CDTF">2019-04-15T05:17:12Z</dcterms:modified>
</cp:coreProperties>
</file>